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Example CB.1" sheetId="1" r:id="rId1"/>
  </sheets>
  <definedNames>
    <definedName name="Chan_Ix">#REF!</definedName>
    <definedName name="Chan_Wt">#REF!</definedName>
    <definedName name="Chan_Zx">#REF!</definedName>
    <definedName name="IShape_Zx">#REF!</definedName>
    <definedName name="IShapes_Area">#REF!</definedName>
    <definedName name="IShapes_Ix">#REF!</definedName>
    <definedName name="RectHSS_Area">#REF!</definedName>
    <definedName name="RectHSS_Ix">#REF!</definedName>
    <definedName name="RectHSS_Zx">#REF!</definedName>
    <definedName name="RndHSS_Area">#REF!</definedName>
    <definedName name="RndHSS_Ix">#REF!</definedName>
    <definedName name="RndHSS_Zx">#REF!</definedName>
    <definedName name="StlProps">#REF!</definedName>
    <definedName name="StlPropsName">#REF!</definedName>
    <definedName name="StlSects">#REF!</definedName>
  </definedNames>
  <calcPr fullCalcOnLoad="1"/>
</workbook>
</file>

<file path=xl/sharedStrings.xml><?xml version="1.0" encoding="utf-8"?>
<sst xmlns="http://schemas.openxmlformats.org/spreadsheetml/2006/main" count="125" uniqueCount="55">
  <si>
    <t>by:  TBQ</t>
  </si>
  <si>
    <t>A</t>
  </si>
  <si>
    <t>D</t>
  </si>
  <si>
    <t>B</t>
  </si>
  <si>
    <t>C</t>
  </si>
  <si>
    <t>Solution:</t>
  </si>
  <si>
    <t>ft-k</t>
  </si>
  <si>
    <t>ft</t>
  </si>
  <si>
    <t>(ft)</t>
  </si>
  <si>
    <t>(ft-k)</t>
  </si>
  <si>
    <t>a</t>
  </si>
  <si>
    <t>k/ft</t>
  </si>
  <si>
    <t>Moment</t>
  </si>
  <si>
    <t>(k)</t>
  </si>
  <si>
    <t>Shear</t>
  </si>
  <si>
    <r>
      <t>I</t>
    </r>
    <r>
      <rPr>
        <vertAlign val="subscript"/>
        <sz val="10"/>
        <rFont val="Arial"/>
        <family val="2"/>
      </rPr>
      <t>x</t>
    </r>
  </si>
  <si>
    <t>Span1</t>
  </si>
  <si>
    <t>Span2</t>
  </si>
  <si>
    <t>Span AB</t>
  </si>
  <si>
    <t>Span BC</t>
  </si>
  <si>
    <t>Units</t>
  </si>
  <si>
    <t>Joint</t>
  </si>
  <si>
    <t>DF</t>
  </si>
  <si>
    <t>Balance</t>
  </si>
  <si>
    <t>CO</t>
  </si>
  <si>
    <t>Sum</t>
  </si>
  <si>
    <t>x</t>
  </si>
  <si>
    <t>I</t>
  </si>
  <si>
    <t>Length</t>
  </si>
  <si>
    <t>A Beginners Guide to Structural Analysis &amp; Mechanics</t>
  </si>
  <si>
    <t>last modified:  1 August 2008</t>
  </si>
  <si>
    <t>(klf)</t>
  </si>
  <si>
    <t>Span3</t>
  </si>
  <si>
    <r>
      <t>(in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</si>
  <si>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t>Col. 1</t>
  </si>
  <si>
    <t>Col. 2</t>
  </si>
  <si>
    <t>Col. 3</t>
  </si>
  <si>
    <t>Col. 4</t>
  </si>
  <si>
    <t>Moment Distribution</t>
  </si>
  <si>
    <t>I/L</t>
  </si>
  <si>
    <t>Span CD</t>
  </si>
  <si>
    <t>Load, w</t>
  </si>
  <si>
    <t>FEM: w</t>
  </si>
  <si>
    <t>FEM: P</t>
  </si>
  <si>
    <t>Load, P @ a</t>
  </si>
  <si>
    <t>FEM: Start</t>
  </si>
  <si>
    <t>Shears</t>
  </si>
  <si>
    <t>Local</t>
  </si>
  <si>
    <t>Global</t>
  </si>
  <si>
    <t>Final</t>
  </si>
  <si>
    <t xml:space="preserve">k </t>
  </si>
  <si>
    <t>Loads:</t>
  </si>
  <si>
    <t xml:space="preserve">P  </t>
  </si>
  <si>
    <t>w</t>
  </si>
  <si>
    <t>Example CB.1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</si>
</sst>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"/>
    <numFmt numFmtId="174" formatCode="0.0000000"/>
    <numFmt numFmtId="175" formatCode="0.000000000000"/>
    <numFmt numFmtId="176" formatCode="0.00000000000"/>
    <numFmt numFmtId="177" formatCode="0.0000000000"/>
    <numFmt numFmtId="178" formatCode="0.000000000"/>
    <numFmt numFmtId="179" formatCode="0.00000000"/>
  </numFmts>
  <fonts count="45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64" fontId="0" fillId="0" borderId="15" xfId="0" applyNumberForma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2" fontId="0" fillId="0" borderId="16" xfId="0" applyNumberFormat="1" applyBorder="1" applyAlignment="1" applyProtection="1">
      <alignment horizontal="center"/>
      <protection hidden="1"/>
    </xf>
    <xf numFmtId="164" fontId="0" fillId="0" borderId="16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165" fontId="0" fillId="0" borderId="0" xfId="0" applyNumberFormat="1" applyFont="1" applyBorder="1" applyAlignment="1" applyProtection="1">
      <alignment horizontal="center"/>
      <protection hidden="1"/>
    </xf>
    <xf numFmtId="165" fontId="0" fillId="0" borderId="10" xfId="0" applyNumberFormat="1" applyFont="1" applyBorder="1" applyAlignment="1" applyProtection="1">
      <alignment horizontal="center"/>
      <protection hidden="1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/>
      <protection hidden="1"/>
    </xf>
    <xf numFmtId="2" fontId="0" fillId="0" borderId="17" xfId="0" applyNumberFormat="1" applyBorder="1" applyAlignment="1" applyProtection="1">
      <alignment horizontal="center"/>
      <protection hidden="1"/>
    </xf>
    <xf numFmtId="165" fontId="0" fillId="0" borderId="17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165" fontId="0" fillId="0" borderId="14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165" fontId="0" fillId="0" borderId="17" xfId="0" applyNumberFormat="1" applyFont="1" applyFill="1" applyBorder="1" applyAlignment="1" applyProtection="1">
      <alignment horizontal="center"/>
      <protection hidden="1"/>
    </xf>
    <xf numFmtId="2" fontId="0" fillId="0" borderId="16" xfId="0" applyNumberFormat="1" applyFont="1" applyBorder="1" applyAlignment="1" applyProtection="1">
      <alignment horizontal="center"/>
      <protection hidden="1"/>
    </xf>
    <xf numFmtId="2" fontId="0" fillId="0" borderId="21" xfId="0" applyNumberFormat="1" applyFont="1" applyBorder="1" applyAlignment="1" applyProtection="1">
      <alignment horizontal="center"/>
      <protection hidden="1"/>
    </xf>
    <xf numFmtId="2" fontId="0" fillId="0" borderId="22" xfId="0" applyNumberFormat="1" applyFont="1" applyBorder="1" applyAlignment="1" applyProtection="1">
      <alignment horizontal="center"/>
      <protection hidden="1"/>
    </xf>
    <xf numFmtId="165" fontId="0" fillId="34" borderId="14" xfId="0" applyNumberFormat="1" applyFont="1" applyFill="1" applyBorder="1" applyAlignment="1" applyProtection="1">
      <alignment horizontal="center"/>
      <protection hidden="1"/>
    </xf>
    <xf numFmtId="165" fontId="0" fillId="34" borderId="10" xfId="0" applyNumberFormat="1" applyFont="1" applyFill="1" applyBorder="1" applyAlignment="1" applyProtection="1">
      <alignment horizontal="center"/>
      <protection hidden="1"/>
    </xf>
    <xf numFmtId="165" fontId="0" fillId="34" borderId="0" xfId="0" applyNumberFormat="1" applyFont="1" applyFill="1" applyAlignment="1" applyProtection="1">
      <alignment horizontal="center"/>
      <protection hidden="1"/>
    </xf>
    <xf numFmtId="0" fontId="1" fillId="0" borderId="18" xfId="0" applyFont="1" applyBorder="1" applyAlignment="1" applyProtection="1">
      <alignment/>
      <protection hidden="1"/>
    </xf>
    <xf numFmtId="2" fontId="0" fillId="33" borderId="0" xfId="0" applyNumberFormat="1" applyFont="1" applyFill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hidden="1"/>
    </xf>
    <xf numFmtId="2" fontId="0" fillId="33" borderId="11" xfId="0" applyNumberFormat="1" applyFont="1" applyFill="1" applyBorder="1" applyAlignment="1" applyProtection="1">
      <alignment horizontal="center"/>
      <protection locked="0"/>
    </xf>
    <xf numFmtId="2" fontId="0" fillId="33" borderId="12" xfId="0" applyNumberFormat="1" applyFont="1" applyFill="1" applyBorder="1" applyAlignment="1" applyProtection="1">
      <alignment horizontal="center"/>
      <protection locked="0"/>
    </xf>
    <xf numFmtId="2" fontId="0" fillId="33" borderId="20" xfId="0" applyNumberFormat="1" applyFont="1" applyFill="1" applyBorder="1" applyAlignment="1" applyProtection="1">
      <alignment horizontal="center"/>
      <protection locked="0"/>
    </xf>
    <xf numFmtId="2" fontId="0" fillId="33" borderId="16" xfId="0" applyNumberFormat="1" applyFont="1" applyFill="1" applyBorder="1" applyAlignment="1" applyProtection="1">
      <alignment horizontal="center"/>
      <protection locked="0"/>
    </xf>
    <xf numFmtId="2" fontId="0" fillId="33" borderId="22" xfId="0" applyNumberFormat="1" applyFont="1" applyFill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165" fontId="0" fillId="0" borderId="1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5" fontId="0" fillId="0" borderId="17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Shear Diagram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75"/>
          <c:y val="0.1825"/>
          <c:w val="0.891"/>
          <c:h val="0.706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CB.1'!$C$85:$C$117</c:f>
              <c:numCache/>
            </c:numRef>
          </c:xVal>
          <c:yVal>
            <c:numRef>
              <c:f>'Example CB.1'!$D$85:$D$117</c:f>
              <c:numCache/>
            </c:numRef>
          </c:yVal>
          <c:smooth val="0"/>
        </c:ser>
        <c:axId val="53256072"/>
        <c:axId val="9542601"/>
      </c:scatterChart>
      <c:valAx>
        <c:axId val="5325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Location "x", (ft)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42601"/>
        <c:crosses val="autoZero"/>
        <c:crossBetween val="midCat"/>
        <c:dispUnits/>
      </c:valAx>
      <c:valAx>
        <c:axId val="9542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Shear, (k)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560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Moment Diagram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75"/>
          <c:y val="0.1825"/>
          <c:w val="0.891"/>
          <c:h val="0.706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CB.1'!$C$85:$C$117</c:f>
              <c:numCache/>
            </c:numRef>
          </c:xVal>
          <c:yVal>
            <c:numRef>
              <c:f>'Example CB.1'!$E$85:$E$117</c:f>
              <c:numCache/>
            </c:numRef>
          </c:yVal>
          <c:smooth val="0"/>
        </c:ser>
        <c:axId val="18774546"/>
        <c:axId val="34753187"/>
      </c:scatterChart>
      <c:valAx>
        <c:axId val="18774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Location "x", (ft)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53187"/>
        <c:crosses val="autoZero"/>
        <c:crossBetween val="midCat"/>
        <c:dispUnits/>
      </c:valAx>
      <c:valAx>
        <c:axId val="34753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Moment, (ft-k)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745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9</xdr:col>
      <xdr:colOff>428625</xdr:colOff>
      <xdr:row>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42925"/>
          <a:ext cx="59150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Given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continuous beam over three spans with integral column supports as shown.</a:t>
          </a:r>
        </a:p>
      </xdr:txBody>
    </xdr:sp>
    <xdr:clientData/>
  </xdr:twoCellAnchor>
  <xdr:twoCellAnchor>
    <xdr:from>
      <xdr:col>0</xdr:col>
      <xdr:colOff>0</xdr:colOff>
      <xdr:row>31</xdr:row>
      <xdr:rowOff>76200</xdr:rowOff>
    </xdr:from>
    <xdr:to>
      <xdr:col>10</xdr:col>
      <xdr:colOff>9525</xdr:colOff>
      <xdr:row>34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5172075"/>
          <a:ext cx="60960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Wanted: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Develop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shear and moment diagrams for the beam using moment distribution using an electronic spreadsheet..</a:t>
          </a:r>
        </a:p>
      </xdr:txBody>
    </xdr:sp>
    <xdr:clientData/>
  </xdr:twoCellAnchor>
  <xdr:twoCellAnchor>
    <xdr:from>
      <xdr:col>6</xdr:col>
      <xdr:colOff>104775</xdr:colOff>
      <xdr:row>81</xdr:row>
      <xdr:rowOff>95250</xdr:rowOff>
    </xdr:from>
    <xdr:to>
      <xdr:col>12</xdr:col>
      <xdr:colOff>123825</xdr:colOff>
      <xdr:row>98</xdr:row>
      <xdr:rowOff>85725</xdr:rowOff>
    </xdr:to>
    <xdr:graphicFrame>
      <xdr:nvGraphicFramePr>
        <xdr:cNvPr id="3" name="Chart 6"/>
        <xdr:cNvGraphicFramePr/>
      </xdr:nvGraphicFramePr>
      <xdr:xfrm>
        <a:off x="3762375" y="13287375"/>
        <a:ext cx="36576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99</xdr:row>
      <xdr:rowOff>19050</xdr:rowOff>
    </xdr:from>
    <xdr:to>
      <xdr:col>12</xdr:col>
      <xdr:colOff>123825</xdr:colOff>
      <xdr:row>116</xdr:row>
      <xdr:rowOff>9525</xdr:rowOff>
    </xdr:to>
    <xdr:graphicFrame>
      <xdr:nvGraphicFramePr>
        <xdr:cNvPr id="4" name="Chart 7"/>
        <xdr:cNvGraphicFramePr/>
      </xdr:nvGraphicFramePr>
      <xdr:xfrm>
        <a:off x="3762375" y="16125825"/>
        <a:ext cx="3657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</xdr:colOff>
      <xdr:row>6</xdr:row>
      <xdr:rowOff>66675</xdr:rowOff>
    </xdr:from>
    <xdr:to>
      <xdr:col>6</xdr:col>
      <xdr:colOff>447675</xdr:colOff>
      <xdr:row>16</xdr:row>
      <xdr:rowOff>0</xdr:rowOff>
    </xdr:to>
    <xdr:pic>
      <xdr:nvPicPr>
        <xdr:cNvPr id="5" name="Picture 8" descr="Figs_CB_Ex1_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038225"/>
          <a:ext cx="34385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9" width="9.140625" style="13" customWidth="1"/>
    <col min="10" max="11" width="9.00390625" style="13" customWidth="1"/>
    <col min="12" max="16384" width="9.140625" style="13" customWidth="1"/>
  </cols>
  <sheetData>
    <row r="1" spans="1:9" ht="12.75">
      <c r="A1" s="2" t="s">
        <v>29</v>
      </c>
      <c r="B1" s="2"/>
      <c r="C1" s="2"/>
      <c r="D1" s="2"/>
      <c r="E1" s="2"/>
      <c r="F1" s="2"/>
      <c r="G1" s="2"/>
      <c r="H1" s="2" t="s">
        <v>30</v>
      </c>
      <c r="I1" s="2"/>
    </row>
    <row r="2" spans="1:9" ht="12.75">
      <c r="A2" s="1" t="s">
        <v>54</v>
      </c>
      <c r="B2" s="2"/>
      <c r="C2" s="2"/>
      <c r="D2" s="2"/>
      <c r="E2" s="2"/>
      <c r="F2" s="2"/>
      <c r="G2" s="2"/>
      <c r="H2" s="2" t="s">
        <v>0</v>
      </c>
      <c r="I2" s="2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8" spans="5:7" ht="12.75">
      <c r="E18" s="30" t="s">
        <v>51</v>
      </c>
      <c r="F18" s="29"/>
      <c r="G18" s="62"/>
    </row>
    <row r="19" spans="3:7" ht="15.75">
      <c r="C19" s="15" t="s">
        <v>28</v>
      </c>
      <c r="D19" s="3" t="s">
        <v>15</v>
      </c>
      <c r="E19" s="9" t="s">
        <v>53</v>
      </c>
      <c r="F19" s="8" t="s">
        <v>52</v>
      </c>
      <c r="G19" s="10" t="s">
        <v>10</v>
      </c>
    </row>
    <row r="20" spans="3:7" ht="14.25">
      <c r="C20" s="20" t="s">
        <v>8</v>
      </c>
      <c r="D20" s="6" t="s">
        <v>33</v>
      </c>
      <c r="E20" s="26" t="s">
        <v>31</v>
      </c>
      <c r="F20" s="20" t="s">
        <v>13</v>
      </c>
      <c r="G20" s="28" t="s">
        <v>8</v>
      </c>
    </row>
    <row r="21" spans="2:7" ht="12.75">
      <c r="B21" s="2" t="s">
        <v>16</v>
      </c>
      <c r="C21" s="61">
        <v>13.5</v>
      </c>
      <c r="D21" s="61">
        <v>510</v>
      </c>
      <c r="E21" s="63">
        <v>2</v>
      </c>
      <c r="F21" s="31">
        <v>15</v>
      </c>
      <c r="G21" s="64">
        <v>5</v>
      </c>
    </row>
    <row r="22" spans="2:7" ht="12.75">
      <c r="B22" s="2" t="s">
        <v>17</v>
      </c>
      <c r="C22" s="61">
        <v>15</v>
      </c>
      <c r="D22" s="61">
        <v>480</v>
      </c>
      <c r="E22" s="63">
        <v>1.4</v>
      </c>
      <c r="F22" s="31">
        <v>20</v>
      </c>
      <c r="G22" s="64">
        <v>7</v>
      </c>
    </row>
    <row r="23" spans="2:7" ht="12.75">
      <c r="B23" s="2" t="s">
        <v>32</v>
      </c>
      <c r="C23" s="61">
        <v>30</v>
      </c>
      <c r="D23" s="61">
        <v>754</v>
      </c>
      <c r="E23" s="65">
        <v>1.6</v>
      </c>
      <c r="F23" s="66">
        <v>5</v>
      </c>
      <c r="G23" s="67">
        <v>12</v>
      </c>
    </row>
    <row r="25" spans="3:4" ht="12.75">
      <c r="C25" s="15" t="s">
        <v>28</v>
      </c>
      <c r="D25" s="3" t="s">
        <v>27</v>
      </c>
    </row>
    <row r="26" spans="3:4" ht="14.25">
      <c r="C26" s="20" t="s">
        <v>8</v>
      </c>
      <c r="D26" s="6" t="s">
        <v>33</v>
      </c>
    </row>
    <row r="27" spans="2:4" ht="12.75">
      <c r="B27" s="2" t="s">
        <v>34</v>
      </c>
      <c r="C27" s="37">
        <v>10</v>
      </c>
      <c r="D27" s="37">
        <v>200</v>
      </c>
    </row>
    <row r="28" spans="2:4" ht="12.75">
      <c r="B28" s="2" t="s">
        <v>35</v>
      </c>
      <c r="C28" s="37">
        <v>10</v>
      </c>
      <c r="D28" s="37">
        <v>200</v>
      </c>
    </row>
    <row r="29" spans="2:4" ht="12.75">
      <c r="B29" s="2" t="s">
        <v>36</v>
      </c>
      <c r="C29" s="37">
        <v>10</v>
      </c>
      <c r="D29" s="37">
        <v>200</v>
      </c>
    </row>
    <row r="30" spans="2:4" ht="12.75">
      <c r="B30" s="2" t="s">
        <v>37</v>
      </c>
      <c r="C30" s="37">
        <v>10</v>
      </c>
      <c r="D30" s="37">
        <v>200</v>
      </c>
    </row>
    <row r="36" spans="1:2" ht="12.75">
      <c r="A36" s="1" t="s">
        <v>5</v>
      </c>
      <c r="B36" s="2"/>
    </row>
    <row r="38" ht="12.75">
      <c r="B38" s="1" t="s">
        <v>38</v>
      </c>
    </row>
    <row r="40" spans="2:13" ht="12.75">
      <c r="B40" s="33"/>
      <c r="C40" s="45" t="s">
        <v>34</v>
      </c>
      <c r="D40" s="39" t="s">
        <v>18</v>
      </c>
      <c r="E40" s="33"/>
      <c r="F40" s="45" t="s">
        <v>35</v>
      </c>
      <c r="G40" s="4" t="s">
        <v>19</v>
      </c>
      <c r="H40" s="33"/>
      <c r="I40" s="45" t="s">
        <v>36</v>
      </c>
      <c r="J40" s="4" t="s">
        <v>40</v>
      </c>
      <c r="K40" s="33"/>
      <c r="L40" s="45" t="s">
        <v>37</v>
      </c>
      <c r="M40" s="17" t="s">
        <v>20</v>
      </c>
    </row>
    <row r="41" spans="2:13" ht="12.75">
      <c r="B41" s="2" t="s">
        <v>28</v>
      </c>
      <c r="C41" s="27">
        <f>+C27</f>
        <v>10</v>
      </c>
      <c r="D41" s="40">
        <f>+C21</f>
        <v>13.5</v>
      </c>
      <c r="E41" s="51"/>
      <c r="F41" s="27">
        <f>+C28</f>
        <v>10</v>
      </c>
      <c r="G41" s="40">
        <f>+C22</f>
        <v>15</v>
      </c>
      <c r="H41" s="51"/>
      <c r="I41" s="27">
        <f>+C29</f>
        <v>10</v>
      </c>
      <c r="J41" s="40">
        <f>+C23</f>
        <v>30</v>
      </c>
      <c r="K41" s="51"/>
      <c r="L41" s="27">
        <f>+C30</f>
        <v>10</v>
      </c>
      <c r="M41" s="2" t="s">
        <v>7</v>
      </c>
    </row>
    <row r="42" spans="2:13" ht="12.75">
      <c r="B42" s="2" t="s">
        <v>27</v>
      </c>
      <c r="C42" s="27">
        <f>+D27</f>
        <v>200</v>
      </c>
      <c r="D42" s="40">
        <f>+D21</f>
        <v>510</v>
      </c>
      <c r="E42" s="51"/>
      <c r="F42" s="27">
        <f>+D28</f>
        <v>200</v>
      </c>
      <c r="G42" s="40">
        <f>+D22</f>
        <v>480</v>
      </c>
      <c r="H42" s="51"/>
      <c r="I42" s="27">
        <f>+D29</f>
        <v>200</v>
      </c>
      <c r="J42" s="40">
        <f>+D23</f>
        <v>754</v>
      </c>
      <c r="K42" s="51"/>
      <c r="L42" s="27">
        <f>+D30</f>
        <v>200</v>
      </c>
      <c r="M42" s="2"/>
    </row>
    <row r="43" spans="2:13" ht="12.75">
      <c r="B43" s="2" t="s">
        <v>39</v>
      </c>
      <c r="C43" s="46">
        <f>+C42/C41/12</f>
        <v>1.6666666666666667</v>
      </c>
      <c r="D43" s="16">
        <f>+D42/D41/12</f>
        <v>3.1481481481481484</v>
      </c>
      <c r="E43" s="51"/>
      <c r="F43" s="46">
        <f>+F42/F41/12</f>
        <v>1.6666666666666667</v>
      </c>
      <c r="G43" s="16">
        <f>+G42/G41/12</f>
        <v>2.6666666666666665</v>
      </c>
      <c r="H43" s="51"/>
      <c r="I43" s="46">
        <f>+I42/I41/12</f>
        <v>1.6666666666666667</v>
      </c>
      <c r="J43" s="16">
        <f>+J42/J41/12</f>
        <v>2.0944444444444446</v>
      </c>
      <c r="K43" s="51"/>
      <c r="L43" s="46">
        <f>+L42/L41/12</f>
        <v>1.6666666666666667</v>
      </c>
      <c r="M43" s="33"/>
    </row>
    <row r="44" spans="2:13" ht="12.75">
      <c r="B44" s="2" t="s">
        <v>41</v>
      </c>
      <c r="C44" s="27"/>
      <c r="D44" s="40">
        <f>+E21</f>
        <v>2</v>
      </c>
      <c r="E44" s="8"/>
      <c r="F44" s="27"/>
      <c r="G44" s="40">
        <f>+E22</f>
        <v>1.4</v>
      </c>
      <c r="H44" s="8"/>
      <c r="I44" s="27"/>
      <c r="J44" s="40">
        <f>+E23</f>
        <v>1.6</v>
      </c>
      <c r="K44" s="8"/>
      <c r="L44" s="27"/>
      <c r="M44" s="2" t="s">
        <v>11</v>
      </c>
    </row>
    <row r="45" spans="2:13" ht="12.75">
      <c r="B45" s="2" t="s">
        <v>44</v>
      </c>
      <c r="C45" s="27"/>
      <c r="D45" s="40">
        <f>+F21</f>
        <v>15</v>
      </c>
      <c r="E45" s="56">
        <f>+G21</f>
        <v>5</v>
      </c>
      <c r="F45" s="46"/>
      <c r="G45" s="40">
        <f>+F22</f>
        <v>20</v>
      </c>
      <c r="H45" s="56">
        <f>+G22</f>
        <v>7</v>
      </c>
      <c r="I45" s="27"/>
      <c r="J45" s="38">
        <f>+F23</f>
        <v>5</v>
      </c>
      <c r="K45" s="54">
        <f>+G23</f>
        <v>12</v>
      </c>
      <c r="L45" s="55">
        <f>+H23</f>
        <v>0</v>
      </c>
      <c r="M45" s="2"/>
    </row>
    <row r="46" spans="2:13" ht="12.75">
      <c r="B46" s="33" t="s">
        <v>21</v>
      </c>
      <c r="C46" s="34" t="s">
        <v>1</v>
      </c>
      <c r="D46" s="41" t="s">
        <v>1</v>
      </c>
      <c r="E46" s="35" t="s">
        <v>3</v>
      </c>
      <c r="F46" s="34" t="s">
        <v>3</v>
      </c>
      <c r="G46" s="52" t="s">
        <v>3</v>
      </c>
      <c r="H46" s="11" t="s">
        <v>4</v>
      </c>
      <c r="I46" s="12" t="s">
        <v>4</v>
      </c>
      <c r="J46" s="6" t="s">
        <v>4</v>
      </c>
      <c r="K46" s="11" t="s">
        <v>2</v>
      </c>
      <c r="L46" s="12" t="s">
        <v>2</v>
      </c>
      <c r="M46" s="33"/>
    </row>
    <row r="47" spans="2:13" ht="12.75">
      <c r="B47" s="33" t="s">
        <v>22</v>
      </c>
      <c r="C47" s="68">
        <f>+C43/(C43+D43)</f>
        <v>0.34615384615384615</v>
      </c>
      <c r="D47" s="69">
        <f>+D43/(C43+D43)</f>
        <v>0.6538461538461539</v>
      </c>
      <c r="E47" s="69">
        <f>+D43/(D43+F43+G43)</f>
        <v>0.42079207920792083</v>
      </c>
      <c r="F47" s="68">
        <f>+F43/(D43+F43+G43)</f>
        <v>0.2227722772277228</v>
      </c>
      <c r="G47" s="69">
        <f>+G43/(D43+F43+G43)</f>
        <v>0.3564356435643564</v>
      </c>
      <c r="H47" s="69">
        <f>+G43/(G43+I43+J43)</f>
        <v>0.41486603284356094</v>
      </c>
      <c r="I47" s="68">
        <f>+I43/(G43+I43+J43)</f>
        <v>0.2592912705272256</v>
      </c>
      <c r="J47" s="69">
        <f>+J43/(G43+I43+J43)</f>
        <v>0.32584269662921356</v>
      </c>
      <c r="K47" s="69">
        <f>+J43/(J43+L43)</f>
        <v>0.5568685376661743</v>
      </c>
      <c r="L47" s="68">
        <f>+L43/(J43+L43)</f>
        <v>0.4431314623338257</v>
      </c>
      <c r="M47" s="33"/>
    </row>
    <row r="48" spans="2:13" ht="12.75">
      <c r="B48" s="2" t="s">
        <v>42</v>
      </c>
      <c r="C48" s="70"/>
      <c r="D48" s="71">
        <f>+D44*(D41^2)/12</f>
        <v>30.375</v>
      </c>
      <c r="E48" s="71">
        <f>-D48</f>
        <v>-30.375</v>
      </c>
      <c r="F48" s="70"/>
      <c r="G48" s="71">
        <f>+G44*(G41^2)/12</f>
        <v>26.25</v>
      </c>
      <c r="H48" s="71">
        <f>-G48</f>
        <v>-26.25</v>
      </c>
      <c r="I48" s="70"/>
      <c r="J48" s="71">
        <f>+J44*(J41^2)/12</f>
        <v>120</v>
      </c>
      <c r="K48" s="71">
        <f>-J48</f>
        <v>-120</v>
      </c>
      <c r="L48" s="70"/>
      <c r="M48" s="33"/>
    </row>
    <row r="49" spans="2:13" ht="12.75">
      <c r="B49" s="2" t="s">
        <v>43</v>
      </c>
      <c r="C49" s="70"/>
      <c r="D49" s="71">
        <f>+D45*E45*((D41-E45)^2)/D41^2</f>
        <v>29.732510288065843</v>
      </c>
      <c r="E49" s="71">
        <f>-D45*(E45^2)*(D41-E45)/D41^2</f>
        <v>-17.48971193415638</v>
      </c>
      <c r="F49" s="70"/>
      <c r="G49" s="71">
        <f>+G45*H45*((G41-H45)^2)/G41^2</f>
        <v>39.82222222222222</v>
      </c>
      <c r="H49" s="71">
        <f>-G45*(H45^2)*(G41-H45)/G41^2</f>
        <v>-34.84444444444444</v>
      </c>
      <c r="I49" s="70"/>
      <c r="J49" s="71">
        <f>+J45*K45*((J41-K45)^2)/J41^2</f>
        <v>21.6</v>
      </c>
      <c r="K49" s="71">
        <f>-J45*(K45^2)*(J41-K45)/J41^2</f>
        <v>-14.4</v>
      </c>
      <c r="L49" s="70"/>
      <c r="M49" s="33"/>
    </row>
    <row r="50" spans="2:13" ht="12.75">
      <c r="B50" s="7" t="s">
        <v>45</v>
      </c>
      <c r="C50" s="72">
        <v>0</v>
      </c>
      <c r="D50" s="73">
        <f>+D48+D49</f>
        <v>60.10751028806584</v>
      </c>
      <c r="E50" s="73">
        <f>+E48+E49</f>
        <v>-47.864711934156375</v>
      </c>
      <c r="F50" s="72">
        <v>0</v>
      </c>
      <c r="G50" s="73">
        <f>+G48+G49</f>
        <v>66.07222222222222</v>
      </c>
      <c r="H50" s="73">
        <f>+H48+H49</f>
        <v>-61.09444444444444</v>
      </c>
      <c r="I50" s="72">
        <v>0</v>
      </c>
      <c r="J50" s="73">
        <f>+J48+J49</f>
        <v>141.6</v>
      </c>
      <c r="K50" s="73">
        <f>+K48+K49</f>
        <v>-134.4</v>
      </c>
      <c r="L50" s="72">
        <v>0</v>
      </c>
      <c r="M50" s="4" t="s">
        <v>6</v>
      </c>
    </row>
    <row r="51" spans="2:13" ht="12.75">
      <c r="B51" s="33" t="s">
        <v>23</v>
      </c>
      <c r="C51" s="68">
        <f>-C$47*(C50+D50)</f>
        <v>-20.80644586894587</v>
      </c>
      <c r="D51" s="74">
        <f>-D$47*(C50+D50)</f>
        <v>-39.301064419119975</v>
      </c>
      <c r="E51" s="74">
        <f>-E$47*(E50+F50+G50)</f>
        <v>-7.6615761113148375</v>
      </c>
      <c r="F51" s="75">
        <f>-F$47*(E50+F50+G50)</f>
        <v>-4.05612852951962</v>
      </c>
      <c r="G51" s="74">
        <f>-G$47*(E50+F50+G50)</f>
        <v>-6.489805647231391</v>
      </c>
      <c r="H51" s="74">
        <f>-H$47*(H50+I50+J50)</f>
        <v>-33.39902045520023</v>
      </c>
      <c r="I51" s="75">
        <f>-I$47*(H50+I50+J50)</f>
        <v>-20.874387784500147</v>
      </c>
      <c r="J51" s="74">
        <f>-J$47*(H50+I50+J50)</f>
        <v>-26.232147315855187</v>
      </c>
      <c r="K51" s="74">
        <f>-K$47*(K50+L50)</f>
        <v>74.84313146233383</v>
      </c>
      <c r="L51" s="75">
        <f>-L$47*(K50+L50)</f>
        <v>59.556868537666176</v>
      </c>
      <c r="M51" s="4" t="s">
        <v>6</v>
      </c>
    </row>
    <row r="52" spans="2:13" ht="12.75">
      <c r="B52" s="33" t="s">
        <v>24</v>
      </c>
      <c r="C52" s="70"/>
      <c r="D52" s="69">
        <f>+E51/2</f>
        <v>-3.8307880556574188</v>
      </c>
      <c r="E52" s="69">
        <f>+D51/2</f>
        <v>-19.650532209559987</v>
      </c>
      <c r="F52" s="70"/>
      <c r="G52" s="69">
        <f>+H51/2</f>
        <v>-16.699510227600115</v>
      </c>
      <c r="H52" s="69">
        <f>+G51/2</f>
        <v>-3.2449028236156954</v>
      </c>
      <c r="I52" s="70"/>
      <c r="J52" s="74">
        <f>+K51/2</f>
        <v>37.421565731166915</v>
      </c>
      <c r="K52" s="74">
        <f>+J51/2</f>
        <v>-13.116073657927593</v>
      </c>
      <c r="L52" s="70"/>
      <c r="M52" s="4" t="s">
        <v>6</v>
      </c>
    </row>
    <row r="53" spans="2:13" ht="12.75">
      <c r="B53" s="50" t="s">
        <v>25</v>
      </c>
      <c r="C53" s="49">
        <f>+C50+C51+C52</f>
        <v>-20.80644586894587</v>
      </c>
      <c r="D53" s="43">
        <f>+D50+D51+D52</f>
        <v>16.975657813288446</v>
      </c>
      <c r="E53" s="43">
        <f>+E50+E51+E52</f>
        <v>-75.1768202550312</v>
      </c>
      <c r="F53" s="49">
        <f>+F50+F51+F52</f>
        <v>-4.05612852951962</v>
      </c>
      <c r="G53" s="43">
        <f>+G50+G51+G52</f>
        <v>42.882906347390715</v>
      </c>
      <c r="H53" s="43">
        <f>+H50+H51+H52</f>
        <v>-97.73836772326035</v>
      </c>
      <c r="I53" s="49">
        <f>+I50+I51+I52</f>
        <v>-20.874387784500147</v>
      </c>
      <c r="J53" s="43">
        <f>+J50+J51+J52</f>
        <v>152.78941841531173</v>
      </c>
      <c r="K53" s="43">
        <f>+K50+K51+K52</f>
        <v>-72.67294219559378</v>
      </c>
      <c r="L53" s="49">
        <f>+L50+L51+L52</f>
        <v>59.556868537666176</v>
      </c>
      <c r="M53" s="4" t="s">
        <v>6</v>
      </c>
    </row>
    <row r="54" spans="2:13" ht="12.75">
      <c r="B54" s="33" t="s">
        <v>23</v>
      </c>
      <c r="C54" s="47">
        <f>-C$47*(C53+D53)</f>
        <v>1.3260420192660307</v>
      </c>
      <c r="D54" s="44">
        <f>-D$47*(C53+D53)</f>
        <v>2.504746036391391</v>
      </c>
      <c r="E54" s="44">
        <f>-E$47*(E53+F53+G53)</f>
        <v>15.295809936428762</v>
      </c>
      <c r="F54" s="53">
        <f>-F$47*(E53+F53+G53)</f>
        <v>8.097781731050521</v>
      </c>
      <c r="G54" s="44">
        <f>-G$47*(E53+F53+G53)</f>
        <v>12.956450769680831</v>
      </c>
      <c r="H54" s="44">
        <f>-H$47*(H53+I53+J53)</f>
        <v>-14.178736556287461</v>
      </c>
      <c r="I54" s="53">
        <f>-I$47*(H53+I53+J53)</f>
        <v>-8.861710347679663</v>
      </c>
      <c r="J54" s="44">
        <f>-J$47*(H53+I53+J53)</f>
        <v>-11.136216003584112</v>
      </c>
      <c r="K54" s="44">
        <f>-K$47*(K53+L53)</f>
        <v>7.303928757811972</v>
      </c>
      <c r="L54" s="53">
        <f>-L$47*(K53+L53)</f>
        <v>5.812144900115628</v>
      </c>
      <c r="M54" s="4" t="s">
        <v>6</v>
      </c>
    </row>
    <row r="55" spans="2:13" ht="12.75">
      <c r="B55" s="33" t="s">
        <v>24</v>
      </c>
      <c r="C55" s="48"/>
      <c r="D55" s="42">
        <f>+E54/2</f>
        <v>7.647904968214381</v>
      </c>
      <c r="E55" s="42">
        <f>+D54/2</f>
        <v>1.2523730181956956</v>
      </c>
      <c r="F55" s="48"/>
      <c r="G55" s="42">
        <f>+H54/2</f>
        <v>-7.089368278143731</v>
      </c>
      <c r="H55" s="42">
        <f>+G54/2</f>
        <v>6.478225384840416</v>
      </c>
      <c r="I55" s="48"/>
      <c r="J55" s="44">
        <f>+K54/2</f>
        <v>3.651964378905986</v>
      </c>
      <c r="K55" s="44">
        <f>+J54/2</f>
        <v>-5.568108001792056</v>
      </c>
      <c r="L55" s="48"/>
      <c r="M55" s="2" t="s">
        <v>6</v>
      </c>
    </row>
    <row r="56" spans="2:13" ht="12.75">
      <c r="B56" s="50" t="s">
        <v>25</v>
      </c>
      <c r="C56" s="49">
        <f>+C53+C54+C55</f>
        <v>-19.48040384967984</v>
      </c>
      <c r="D56" s="43">
        <f>+D53+D54+D55</f>
        <v>27.12830881789422</v>
      </c>
      <c r="E56" s="43">
        <f>+E53+E54+E55</f>
        <v>-58.628637300406744</v>
      </c>
      <c r="F56" s="49">
        <f>+F53+F54+F55</f>
        <v>4.041653201530901</v>
      </c>
      <c r="G56" s="43">
        <f>+G53+G54+G55</f>
        <v>48.74998883892781</v>
      </c>
      <c r="H56" s="43">
        <f>+H53+H54+H55</f>
        <v>-105.4388788947074</v>
      </c>
      <c r="I56" s="49">
        <f>+I53+I54+I55</f>
        <v>-29.736098132179812</v>
      </c>
      <c r="J56" s="43">
        <f>+J53+J54+J55</f>
        <v>145.3051667906336</v>
      </c>
      <c r="K56" s="43">
        <f>+K53+K54+K55</f>
        <v>-70.93712143957386</v>
      </c>
      <c r="L56" s="49">
        <f>+L53+L54+L55</f>
        <v>65.3690134377818</v>
      </c>
      <c r="M56" s="2" t="s">
        <v>6</v>
      </c>
    </row>
    <row r="57" spans="2:13" ht="12.75">
      <c r="B57" s="33" t="s">
        <v>23</v>
      </c>
      <c r="C57" s="47">
        <f>-C$47*(C56+D56)</f>
        <v>-2.647351719766516</v>
      </c>
      <c r="D57" s="44">
        <f>-D$47*(C56+D56)</f>
        <v>-5.000553248447864</v>
      </c>
      <c r="E57" s="44">
        <f>-E$47*(E56+F56+G56)</f>
        <v>2.4561613717603112</v>
      </c>
      <c r="F57" s="53">
        <f>-F$47*(E56+F56+G56)</f>
        <v>1.300320726226047</v>
      </c>
      <c r="G57" s="44">
        <f>-G$47*(E56+F56+G56)</f>
        <v>2.080513161961675</v>
      </c>
      <c r="H57" s="44">
        <f>-H$47*(H56+I56+J56)</f>
        <v>-4.202671639237913</v>
      </c>
      <c r="I57" s="53">
        <f>-I$47*(H56+I56+J56)</f>
        <v>-2.626669774523696</v>
      </c>
      <c r="J57" s="44">
        <f>-J$47*(H56+I56+J56)</f>
        <v>-3.3008483499847783</v>
      </c>
      <c r="K57" s="44">
        <f>-K$47*(K56+L56)</f>
        <v>3.1007041605252654</v>
      </c>
      <c r="L57" s="53">
        <f>-L$47*(K56+L56)</f>
        <v>2.4674038412667896</v>
      </c>
      <c r="M57" s="2" t="s">
        <v>6</v>
      </c>
    </row>
    <row r="58" spans="2:13" ht="12.75">
      <c r="B58" s="33" t="s">
        <v>24</v>
      </c>
      <c r="C58" s="48"/>
      <c r="D58" s="42">
        <f>+E57/2</f>
        <v>1.2280806858801556</v>
      </c>
      <c r="E58" s="42">
        <f>+D57/2</f>
        <v>-2.500276624223932</v>
      </c>
      <c r="F58" s="48"/>
      <c r="G58" s="42">
        <f>+H57/2</f>
        <v>-2.1013358196189564</v>
      </c>
      <c r="H58" s="42">
        <f>+G57/2</f>
        <v>1.0402565809808375</v>
      </c>
      <c r="I58" s="48"/>
      <c r="J58" s="44">
        <f>+K57/2</f>
        <v>1.5503520802626327</v>
      </c>
      <c r="K58" s="44">
        <f>+J57/2</f>
        <v>-1.6504241749923891</v>
      </c>
      <c r="L58" s="48"/>
      <c r="M58" s="2" t="s">
        <v>6</v>
      </c>
    </row>
    <row r="59" spans="2:13" ht="12.75">
      <c r="B59" s="50" t="s">
        <v>25</v>
      </c>
      <c r="C59" s="49">
        <f>+C56+C57+C58</f>
        <v>-22.127755569446354</v>
      </c>
      <c r="D59" s="43">
        <f>+D56+D57+D58</f>
        <v>23.35583625532651</v>
      </c>
      <c r="E59" s="43">
        <f>+E56+E57+E58</f>
        <v>-58.672752552870364</v>
      </c>
      <c r="F59" s="49">
        <f>+F56+F57+F58</f>
        <v>5.341973927756948</v>
      </c>
      <c r="G59" s="43">
        <f>+G56+G57+G58</f>
        <v>48.72916618127053</v>
      </c>
      <c r="H59" s="43">
        <f>+H56+H57+H58</f>
        <v>-108.60129395296448</v>
      </c>
      <c r="I59" s="49">
        <f>+I56+I57+I58</f>
        <v>-32.36276790670351</v>
      </c>
      <c r="J59" s="43">
        <f>+J56+J57+J58</f>
        <v>143.55467052091143</v>
      </c>
      <c r="K59" s="43">
        <f>+K56+K57+K58</f>
        <v>-69.48684145404098</v>
      </c>
      <c r="L59" s="49">
        <f>+L56+L57+L58</f>
        <v>67.83641727904859</v>
      </c>
      <c r="M59" s="2" t="s">
        <v>6</v>
      </c>
    </row>
    <row r="60" spans="2:13" ht="12.75">
      <c r="B60" s="33" t="s">
        <v>23</v>
      </c>
      <c r="C60" s="47">
        <f>-C$47*(C59+D59)</f>
        <v>-0.4251048528046689</v>
      </c>
      <c r="D60" s="44">
        <f>-D$47*(C59+D59)</f>
        <v>-0.8029758330754858</v>
      </c>
      <c r="E60" s="44">
        <f>-E$47*(E59+F59+G59)</f>
        <v>1.936322067953691</v>
      </c>
      <c r="F60" s="53">
        <f>-F$47*(E59+F59+G59)</f>
        <v>1.025111683034307</v>
      </c>
      <c r="G60" s="44">
        <f>-G$47*(E59+F59+G59)</f>
        <v>1.640178692854891</v>
      </c>
      <c r="H60" s="44">
        <f>-H$47*(H59+I59+J59)</f>
        <v>-1.074755537940233</v>
      </c>
      <c r="I60" s="53">
        <f>-I$47*(H59+I59+J59)</f>
        <v>-0.6717222112126456</v>
      </c>
      <c r="J60" s="44">
        <f>-J$47*(H59+I59+J59)</f>
        <v>-0.8441309120905581</v>
      </c>
      <c r="K60" s="44">
        <f>-K$47*(K59+L59)</f>
        <v>0.9190692968569171</v>
      </c>
      <c r="L60" s="53">
        <f>-L$47*(K59+L59)</f>
        <v>0.7313548781354778</v>
      </c>
      <c r="M60" s="2" t="s">
        <v>6</v>
      </c>
    </row>
    <row r="61" spans="2:13" ht="12.75">
      <c r="B61" s="33" t="s">
        <v>24</v>
      </c>
      <c r="C61" s="48"/>
      <c r="D61" s="42">
        <f>+E60/2</f>
        <v>0.9681610339768455</v>
      </c>
      <c r="E61" s="42">
        <f>+D60/2</f>
        <v>-0.4014879165377429</v>
      </c>
      <c r="F61" s="48"/>
      <c r="G61" s="42">
        <f>+H60/2</f>
        <v>-0.5373777689701165</v>
      </c>
      <c r="H61" s="42">
        <f>+G60/2</f>
        <v>0.8200893464274455</v>
      </c>
      <c r="I61" s="48"/>
      <c r="J61" s="44">
        <f>+K60/2</f>
        <v>0.45953464842845854</v>
      </c>
      <c r="K61" s="44">
        <f>+J60/2</f>
        <v>-0.42206545604527906</v>
      </c>
      <c r="L61" s="48"/>
      <c r="M61" s="2" t="s">
        <v>6</v>
      </c>
    </row>
    <row r="62" spans="2:13" ht="12.75">
      <c r="B62" s="50" t="s">
        <v>25</v>
      </c>
      <c r="C62" s="49">
        <f>+C59+C60+C61</f>
        <v>-22.552860422251022</v>
      </c>
      <c r="D62" s="43">
        <f>+D59+D60+D61</f>
        <v>23.521021456227867</v>
      </c>
      <c r="E62" s="43">
        <f>+E59+E60+E61</f>
        <v>-57.137918401454414</v>
      </c>
      <c r="F62" s="49">
        <f>+F59+F60+F61</f>
        <v>6.367085610791255</v>
      </c>
      <c r="G62" s="43">
        <f>+G59+G60+G61</f>
        <v>49.8319671051553</v>
      </c>
      <c r="H62" s="43">
        <f>+H59+H60+H61</f>
        <v>-108.85596014447727</v>
      </c>
      <c r="I62" s="49">
        <f>+I59+I60+I61</f>
        <v>-33.03449011791616</v>
      </c>
      <c r="J62" s="43">
        <f>+J59+J60+J61</f>
        <v>143.17007425724933</v>
      </c>
      <c r="K62" s="43">
        <f>+K59+K60+K61</f>
        <v>-68.98983761322934</v>
      </c>
      <c r="L62" s="49">
        <f>+L59+L60+L61</f>
        <v>68.56777215718407</v>
      </c>
      <c r="M62" s="2" t="s">
        <v>6</v>
      </c>
    </row>
    <row r="63" spans="2:13" ht="12.75">
      <c r="B63" s="33" t="s">
        <v>23</v>
      </c>
      <c r="C63" s="47">
        <f>-C$47*(C62+D62)</f>
        <v>-0.3351326656073693</v>
      </c>
      <c r="D63" s="44">
        <f>-D$47*(C62+D62)</f>
        <v>-0.6330283683694754</v>
      </c>
      <c r="E63" s="44">
        <f>-E$47*(E62+F62+G62)</f>
        <v>0.39506724390182085</v>
      </c>
      <c r="F63" s="53">
        <f>-F$47*(E62+F62+G62)</f>
        <v>0.20915324677155223</v>
      </c>
      <c r="G63" s="44">
        <f>-G$47*(E62+F62+G62)</f>
        <v>0.3346451948344835</v>
      </c>
      <c r="H63" s="44">
        <f>-H$47*(H62+I62+J62)</f>
        <v>-0.5308725302773009</v>
      </c>
      <c r="I63" s="53">
        <f>-I$47*(H62+I62+J62)</f>
        <v>-0.331795331423313</v>
      </c>
      <c r="J63" s="44">
        <f>-J$47*(H62+I62+J62)</f>
        <v>-0.4169561331552968</v>
      </c>
      <c r="K63" s="44">
        <f>-K$47*(K62+L62)</f>
        <v>0.23503497330733888</v>
      </c>
      <c r="L63" s="53">
        <f>-L$47*(K62+L62)</f>
        <v>0.18703048273793546</v>
      </c>
      <c r="M63" s="2" t="s">
        <v>6</v>
      </c>
    </row>
    <row r="64" spans="2:13" ht="12.75">
      <c r="B64" s="33" t="s">
        <v>24</v>
      </c>
      <c r="C64" s="48"/>
      <c r="D64" s="42">
        <f>+E63/2</f>
        <v>0.19753362195091043</v>
      </c>
      <c r="E64" s="42">
        <f>+D63/2</f>
        <v>-0.3165141841847377</v>
      </c>
      <c r="F64" s="48"/>
      <c r="G64" s="42">
        <f>+H63/2</f>
        <v>-0.26543626513865043</v>
      </c>
      <c r="H64" s="42">
        <f>+G63/2</f>
        <v>0.16732259741724176</v>
      </c>
      <c r="I64" s="48"/>
      <c r="J64" s="44">
        <f>+K63/2</f>
        <v>0.11751748665366944</v>
      </c>
      <c r="K64" s="44">
        <f>+J63/2</f>
        <v>-0.2084780665776484</v>
      </c>
      <c r="L64" s="48"/>
      <c r="M64" s="2" t="s">
        <v>6</v>
      </c>
    </row>
    <row r="65" spans="2:13" ht="12.75">
      <c r="B65" s="50" t="s">
        <v>25</v>
      </c>
      <c r="C65" s="49">
        <f>+C62+C63+C64</f>
        <v>-22.88799308785839</v>
      </c>
      <c r="D65" s="43">
        <f>+D62+D63+D64</f>
        <v>23.0855267098093</v>
      </c>
      <c r="E65" s="43">
        <f>+E62+E63+E64</f>
        <v>-57.05936534173733</v>
      </c>
      <c r="F65" s="49">
        <f>+F62+F63+F64</f>
        <v>6.5762388575628075</v>
      </c>
      <c r="G65" s="43">
        <f>+G62+G63+G64</f>
        <v>49.90117603485113</v>
      </c>
      <c r="H65" s="43">
        <f>+H62+H63+H64</f>
        <v>-109.21951007733733</v>
      </c>
      <c r="I65" s="49">
        <f>+I62+I63+I64</f>
        <v>-33.36628544933947</v>
      </c>
      <c r="J65" s="43">
        <f>+J62+J63+J64</f>
        <v>142.87063561074768</v>
      </c>
      <c r="K65" s="43">
        <f>+K62+K63+K64</f>
        <v>-68.96328070649966</v>
      </c>
      <c r="L65" s="49">
        <f>+L62+L63+L64</f>
        <v>68.754802639922</v>
      </c>
      <c r="M65" s="2" t="s">
        <v>6</v>
      </c>
    </row>
    <row r="66" spans="2:13" ht="12.75">
      <c r="B66" s="33" t="s">
        <v>23</v>
      </c>
      <c r="C66" s="47">
        <f>-C$47*(C65+D65)</f>
        <v>-0.06837702298300741</v>
      </c>
      <c r="D66" s="44">
        <f>-D$47*(C65+D65)</f>
        <v>-0.12915659896790288</v>
      </c>
      <c r="E66" s="44">
        <f>-E$47*(E65+F65+G65)</f>
        <v>0.24488013956677454</v>
      </c>
      <c r="F66" s="53">
        <f>-F$47*(E65+F65+G65)</f>
        <v>0.1296424268294689</v>
      </c>
      <c r="G66" s="44">
        <f>-G$47*(E65+F65+G65)</f>
        <v>0.20742788292715017</v>
      </c>
      <c r="H66" s="44">
        <f>-H$47*(H65+I65+J65)</f>
        <v>-0.118170475673312</v>
      </c>
      <c r="I66" s="53">
        <f>-I$47*(H65+I65+J65)</f>
        <v>-0.07385654729582</v>
      </c>
      <c r="J66" s="44">
        <f>-J$47*(H65+I65+J65)</f>
        <v>-0.09281306110174715</v>
      </c>
      <c r="K66" s="44">
        <f>-K$47*(K65+L65)</f>
        <v>0.11609487607057</v>
      </c>
      <c r="L66" s="53">
        <f>-L$47*(K65+L65)</f>
        <v>0.09238319050708489</v>
      </c>
      <c r="M66" s="2" t="s">
        <v>6</v>
      </c>
    </row>
    <row r="67" spans="2:13" ht="12.75">
      <c r="B67" s="33" t="s">
        <v>24</v>
      </c>
      <c r="C67" s="48"/>
      <c r="D67" s="42">
        <f>+E66/2</f>
        <v>0.12244006978338727</v>
      </c>
      <c r="E67" s="42">
        <f>+D66/2</f>
        <v>-0.06457829948395144</v>
      </c>
      <c r="F67" s="48"/>
      <c r="G67" s="42">
        <f>+H66/2</f>
        <v>-0.059085237836656</v>
      </c>
      <c r="H67" s="42">
        <f>+G66/2</f>
        <v>0.10371394146357509</v>
      </c>
      <c r="I67" s="48"/>
      <c r="J67" s="44">
        <f>+K66/2</f>
        <v>0.058047438035285</v>
      </c>
      <c r="K67" s="44">
        <f>+J66/2</f>
        <v>-0.04640653055087358</v>
      </c>
      <c r="L67" s="48"/>
      <c r="M67" s="2" t="s">
        <v>6</v>
      </c>
    </row>
    <row r="68" spans="2:13" ht="12.75">
      <c r="B68" s="50" t="s">
        <v>25</v>
      </c>
      <c r="C68" s="49">
        <f>+C65+C66+C67</f>
        <v>-22.956370110841398</v>
      </c>
      <c r="D68" s="43">
        <f>+D65+D66+D67</f>
        <v>23.078810180624785</v>
      </c>
      <c r="E68" s="43">
        <f>+E65+E66+E67</f>
        <v>-56.879063501654514</v>
      </c>
      <c r="F68" s="49">
        <f>+F65+F66+F67</f>
        <v>6.705881284392277</v>
      </c>
      <c r="G68" s="43">
        <f>+G65+G66+G67</f>
        <v>50.04951867994163</v>
      </c>
      <c r="H68" s="43">
        <f>+H65+H66+H67</f>
        <v>-109.23396661154706</v>
      </c>
      <c r="I68" s="49">
        <f>+I65+I66+I67</f>
        <v>-33.44014199663529</v>
      </c>
      <c r="J68" s="43">
        <f>+J65+J66+J67</f>
        <v>142.83586998768124</v>
      </c>
      <c r="K68" s="43">
        <f>+K65+K66+K67</f>
        <v>-68.89359236097995</v>
      </c>
      <c r="L68" s="49">
        <f>+L65+L66+L67</f>
        <v>68.84718583042908</v>
      </c>
      <c r="M68" s="2" t="s">
        <v>6</v>
      </c>
    </row>
    <row r="69" spans="2:13" ht="12.75">
      <c r="B69" s="33" t="s">
        <v>23</v>
      </c>
      <c r="C69" s="47">
        <f>-C$47*(C68+D68)</f>
        <v>-0.04238310107886479</v>
      </c>
      <c r="D69" s="44">
        <f>-D$47*(C68+D68)</f>
        <v>-0.08005696870452238</v>
      </c>
      <c r="E69" s="44">
        <f>-E$47*(E68+F68+G68)</f>
        <v>0.05203663699134574</v>
      </c>
      <c r="F69" s="53">
        <f>-F$47*(E68+F68+G68)</f>
        <v>0.027548807818947744</v>
      </c>
      <c r="G69" s="44">
        <f>-G$47*(E68+F68+G68)</f>
        <v>0.044078092510316386</v>
      </c>
      <c r="H69" s="44">
        <f>-H$47*(H68+I68+J68)</f>
        <v>-0.06710930178000969</v>
      </c>
      <c r="I69" s="53">
        <f>-I$47*(H68+I68+J68)</f>
        <v>-0.04194331361250606</v>
      </c>
      <c r="J69" s="44">
        <f>-J$47*(H68+I68+J68)</f>
        <v>-0.05270876410638262</v>
      </c>
      <c r="K69" s="44">
        <f>-K$47*(K68+L68)</f>
        <v>0.02584233680602267</v>
      </c>
      <c r="L69" s="53">
        <f>-L$47*(K68+L68)</f>
        <v>0.020564193744845628</v>
      </c>
      <c r="M69" s="2" t="s">
        <v>6</v>
      </c>
    </row>
    <row r="70" spans="2:13" ht="12.75">
      <c r="B70" s="33" t="s">
        <v>24</v>
      </c>
      <c r="C70" s="48"/>
      <c r="D70" s="42">
        <f>+E69/2</f>
        <v>0.02601831849567287</v>
      </c>
      <c r="E70" s="42">
        <f>+D69/2</f>
        <v>-0.04002848435226119</v>
      </c>
      <c r="F70" s="48"/>
      <c r="G70" s="42">
        <f>+H69/2</f>
        <v>-0.033554650890004846</v>
      </c>
      <c r="H70" s="42">
        <f>+G69/2</f>
        <v>0.022039046255158193</v>
      </c>
      <c r="I70" s="48"/>
      <c r="J70" s="44">
        <f>+K69/2</f>
        <v>0.012921168403011335</v>
      </c>
      <c r="K70" s="44">
        <f>+J69/2</f>
        <v>-0.02635438205319131</v>
      </c>
      <c r="L70" s="48"/>
      <c r="M70" s="2" t="s">
        <v>6</v>
      </c>
    </row>
    <row r="71" spans="2:13" ht="12.75">
      <c r="B71" s="50" t="s">
        <v>25</v>
      </c>
      <c r="C71" s="49">
        <f>+C68+C69+C70</f>
        <v>-22.998753211920263</v>
      </c>
      <c r="D71" s="43">
        <f>+D68+D69+D70</f>
        <v>23.024771530415936</v>
      </c>
      <c r="E71" s="43">
        <f>+E68+E69+E70</f>
        <v>-56.86705534901543</v>
      </c>
      <c r="F71" s="49">
        <f>+F68+F69+F70</f>
        <v>6.733430092211225</v>
      </c>
      <c r="G71" s="43">
        <f>+G68+G69+G70</f>
        <v>50.06004212156194</v>
      </c>
      <c r="H71" s="43">
        <f>+H68+H69+H70</f>
        <v>-109.27903686707191</v>
      </c>
      <c r="I71" s="49">
        <f>+I68+I69+I70</f>
        <v>-33.4820853102478</v>
      </c>
      <c r="J71" s="43">
        <f>+J68+J69+J70</f>
        <v>142.79608239197788</v>
      </c>
      <c r="K71" s="43">
        <f>+K68+K69+K70</f>
        <v>-68.89410440622711</v>
      </c>
      <c r="L71" s="49">
        <f>+L68+L69+L70</f>
        <v>68.86775002417393</v>
      </c>
      <c r="M71" s="2" t="s">
        <v>6</v>
      </c>
    </row>
    <row r="72" spans="2:13" ht="12.75">
      <c r="B72" s="33" t="s">
        <v>23</v>
      </c>
      <c r="C72" s="47">
        <f>-C$47*(C71+D71)</f>
        <v>-0.009006341017732976</v>
      </c>
      <c r="D72" s="44">
        <f>-D$47*(C71+D71)</f>
        <v>-0.017011977477940067</v>
      </c>
      <c r="E72" s="44">
        <f>-E$47*(E71+F71+G71)</f>
        <v>0.030963200473230937</v>
      </c>
      <c r="F72" s="53">
        <f>-F$47*(E71+F71+G71)</f>
        <v>0.0163922826034752</v>
      </c>
      <c r="G72" s="44">
        <f>-G$47*(E71+F71+G71)</f>
        <v>0.02622765216556032</v>
      </c>
      <c r="H72" s="44">
        <f>-H$47*(H71+I71+J71)</f>
        <v>-0.014503805562600287</v>
      </c>
      <c r="I72" s="53">
        <f>-I$47*(H71+I71+J71)</f>
        <v>-0.00906487847662518</v>
      </c>
      <c r="J72" s="44">
        <f>-J$47*(H71+I71+J71)</f>
        <v>-0.011391530618958978</v>
      </c>
      <c r="K72" s="44">
        <f>-K$47*(K71+L71)</f>
        <v>0.01467592619505284</v>
      </c>
      <c r="L72" s="53">
        <f>-L$47*(K71+L71)</f>
        <v>0.011678455858132236</v>
      </c>
      <c r="M72" s="2" t="s">
        <v>6</v>
      </c>
    </row>
    <row r="73" spans="2:13" ht="12.75">
      <c r="B73" s="33" t="s">
        <v>24</v>
      </c>
      <c r="C73" s="48"/>
      <c r="D73" s="42">
        <f>+E72/2</f>
        <v>0.015481600236615468</v>
      </c>
      <c r="E73" s="42">
        <f>+D72/2</f>
        <v>-0.008505988738970034</v>
      </c>
      <c r="F73" s="48"/>
      <c r="G73" s="42">
        <f>+H72/2</f>
        <v>-0.007251902781300144</v>
      </c>
      <c r="H73" s="42">
        <f>+G72/2</f>
        <v>0.01311382608278016</v>
      </c>
      <c r="I73" s="48"/>
      <c r="J73" s="44">
        <f>+K72/2</f>
        <v>0.00733796309752642</v>
      </c>
      <c r="K73" s="44">
        <f>+J72/2</f>
        <v>-0.005695765309479489</v>
      </c>
      <c r="L73" s="48"/>
      <c r="M73" s="2" t="s">
        <v>6</v>
      </c>
    </row>
    <row r="74" spans="2:13" ht="12.75">
      <c r="B74" s="50" t="s">
        <v>25</v>
      </c>
      <c r="C74" s="49">
        <f>+C71+C72+C73</f>
        <v>-23.007759552937998</v>
      </c>
      <c r="D74" s="43">
        <f>+D71+D72+D73</f>
        <v>23.023241153174613</v>
      </c>
      <c r="E74" s="43">
        <f>+E71+E72+E73</f>
        <v>-56.84459813728117</v>
      </c>
      <c r="F74" s="49">
        <f>+F71+F72+F73</f>
        <v>6.7498223748147</v>
      </c>
      <c r="G74" s="43">
        <f>+G71+G72+G73</f>
        <v>50.0790178709462</v>
      </c>
      <c r="H74" s="43">
        <f>+H71+H72+H73</f>
        <v>-109.28042684655172</v>
      </c>
      <c r="I74" s="49">
        <f>+I71+I72+I73</f>
        <v>-33.49115018872442</v>
      </c>
      <c r="J74" s="43">
        <f>+J71+J72+J73</f>
        <v>142.79202882445642</v>
      </c>
      <c r="K74" s="43">
        <f>+K71+K72+K73</f>
        <v>-68.88512424534154</v>
      </c>
      <c r="L74" s="49">
        <f>+L71+L72+L73</f>
        <v>68.87942848003206</v>
      </c>
      <c r="M74" s="2" t="s">
        <v>6</v>
      </c>
    </row>
    <row r="75" spans="2:13" ht="12.75">
      <c r="B75" s="33" t="s">
        <v>23</v>
      </c>
      <c r="C75" s="47">
        <f>-C$47*(C74+D74)</f>
        <v>-0.0053590154665207074</v>
      </c>
      <c r="D75" s="44">
        <f>-D$47*(C74+D74)</f>
        <v>-0.01012258477009467</v>
      </c>
      <c r="E75" s="44">
        <f>-E$47*(E74+F74+G74)</f>
        <v>0.00663079593674572</v>
      </c>
      <c r="F75" s="53">
        <f>-F$47*(E74+F74+G74)</f>
        <v>0.0035104213782771463</v>
      </c>
      <c r="G75" s="44">
        <f>-G$47*(E74+F74+G74)</f>
        <v>0.005616674205243433</v>
      </c>
      <c r="H75" s="44">
        <f>-H$47*(H74+I74+J74)</f>
        <v>-0.008484752641771854</v>
      </c>
      <c r="I75" s="53">
        <f>-I$47*(H74+I74+J74)</f>
        <v>-0.00530297040110741</v>
      </c>
      <c r="J75" s="44">
        <f>-J$47*(H74+I74+J74)</f>
        <v>-0.0066640661373916455</v>
      </c>
      <c r="K75" s="44">
        <f>-K$47*(K74+L74)</f>
        <v>0.0031717924987813453</v>
      </c>
      <c r="L75" s="53">
        <f>-L$47*(K74+L74)</f>
        <v>0.0025239728107013357</v>
      </c>
      <c r="M75" s="2" t="s">
        <v>6</v>
      </c>
    </row>
    <row r="76" spans="2:13" ht="12.75">
      <c r="B76" s="33" t="s">
        <v>24</v>
      </c>
      <c r="C76" s="48"/>
      <c r="D76" s="42">
        <f>+E75/2</f>
        <v>0.00331539796837286</v>
      </c>
      <c r="E76" s="42">
        <f>+D75/2</f>
        <v>-0.005061292385047335</v>
      </c>
      <c r="F76" s="48"/>
      <c r="G76" s="42">
        <f>+H75/2</f>
        <v>-0.004242376320885927</v>
      </c>
      <c r="H76" s="42">
        <f>+G75/2</f>
        <v>0.0028083371026217164</v>
      </c>
      <c r="I76" s="48"/>
      <c r="J76" s="44">
        <f>+K75/2</f>
        <v>0.0015858962493906727</v>
      </c>
      <c r="K76" s="44">
        <f>+J75/2</f>
        <v>-0.0033320330686958228</v>
      </c>
      <c r="L76" s="48"/>
      <c r="M76" s="2" t="s">
        <v>6</v>
      </c>
    </row>
    <row r="77" spans="2:13" ht="12.75">
      <c r="B77" s="60" t="s">
        <v>49</v>
      </c>
      <c r="C77" s="57">
        <f>+C74+C75+C76</f>
        <v>-23.01311856840452</v>
      </c>
      <c r="D77" s="58">
        <f>+D74+D75+D76</f>
        <v>23.01643396637289</v>
      </c>
      <c r="E77" s="58">
        <f>+E74+E75+E76</f>
        <v>-56.843028633729475</v>
      </c>
      <c r="F77" s="57">
        <f>+F74+F75+F76</f>
        <v>6.753332796192978</v>
      </c>
      <c r="G77" s="58">
        <f>+G74+G75+G76</f>
        <v>50.080392168830556</v>
      </c>
      <c r="H77" s="58">
        <f>+H74+H75+H76</f>
        <v>-109.28610326209088</v>
      </c>
      <c r="I77" s="57">
        <f>+I74+I75+I76</f>
        <v>-33.49645315912553</v>
      </c>
      <c r="J77" s="58">
        <f>+J74+J75+J76</f>
        <v>142.78695065456841</v>
      </c>
      <c r="K77" s="58">
        <f>+K74+K75+K76</f>
        <v>-68.88528448591147</v>
      </c>
      <c r="L77" s="57">
        <f>+L74+L75+L76</f>
        <v>68.88195245284277</v>
      </c>
      <c r="M77" s="2" t="s">
        <v>6</v>
      </c>
    </row>
    <row r="78" spans="2:13" ht="12.75">
      <c r="B78" s="1" t="s">
        <v>46</v>
      </c>
      <c r="C78" s="48"/>
      <c r="D78" s="59">
        <f>+(D77+E77)/D41+D45*(D41-E45)/D41+D44*D41/2</f>
        <v>20.438770765380994</v>
      </c>
      <c r="E78" s="59">
        <f>+D45*E45/D41+D44*D41/2-(D77+E77)/D41</f>
        <v>21.56122923461901</v>
      </c>
      <c r="F78" s="48"/>
      <c r="G78" s="59">
        <f>+(G77+H77)/G41+G45*(G41-H45)/G41+G44*G41/2</f>
        <v>17.219619260449313</v>
      </c>
      <c r="H78" s="59">
        <f>+G45*H45/G41+G44*G41/2-(G77+H77)/G41</f>
        <v>23.78038073955069</v>
      </c>
      <c r="I78" s="48"/>
      <c r="J78" s="59">
        <f>+(J77+K77)/J41+J45*(J41-K45)/J41+J44*J41/2</f>
        <v>29.463388872288565</v>
      </c>
      <c r="K78" s="59">
        <f>+J45*K45/J41+J44*J41/2-(J77+K77)/J41</f>
        <v>23.536611127711435</v>
      </c>
      <c r="L78" s="48"/>
      <c r="M78" s="2" t="s">
        <v>50</v>
      </c>
    </row>
    <row r="79" spans="2:7" ht="12.75">
      <c r="B79" s="33"/>
      <c r="C79" s="36"/>
      <c r="D79" s="33"/>
      <c r="E79" s="33"/>
      <c r="F79" s="33"/>
      <c r="G79" s="33"/>
    </row>
    <row r="80" ht="12.75">
      <c r="D80" s="32"/>
    </row>
    <row r="82" spans="2:5" ht="12.75">
      <c r="B82" s="3" t="s">
        <v>47</v>
      </c>
      <c r="C82" s="3" t="s">
        <v>48</v>
      </c>
      <c r="D82" s="3" t="s">
        <v>14</v>
      </c>
      <c r="E82" s="3" t="s">
        <v>12</v>
      </c>
    </row>
    <row r="83" spans="2:4" ht="12.75">
      <c r="B83" s="3" t="s">
        <v>26</v>
      </c>
      <c r="C83" s="3" t="s">
        <v>26</v>
      </c>
      <c r="D83" s="15"/>
    </row>
    <row r="84" spans="2:5" ht="12.75">
      <c r="B84" s="6" t="s">
        <v>8</v>
      </c>
      <c r="C84" s="6" t="s">
        <v>8</v>
      </c>
      <c r="D84" s="6" t="s">
        <v>13</v>
      </c>
      <c r="E84" s="6" t="s">
        <v>9</v>
      </c>
    </row>
    <row r="85" spans="2:5" ht="12.75">
      <c r="B85" s="21">
        <v>0</v>
      </c>
      <c r="C85" s="21">
        <f>+B85</f>
        <v>0</v>
      </c>
      <c r="D85" s="25">
        <f>+D$78-D$44*B85-D$45*IF(B85-E$45&lt;0,0,1)</f>
        <v>20.438770765380994</v>
      </c>
      <c r="E85" s="25">
        <f>-D$44/2*B85^2-D$45*MAX(0,B85-E$45)+D$78*B85-D$77</f>
        <v>-23.01643396637289</v>
      </c>
    </row>
    <row r="86" spans="2:10" ht="12.75">
      <c r="B86" s="22">
        <f>+D41/10+B85</f>
        <v>1.35</v>
      </c>
      <c r="C86" s="22">
        <f aca="true" t="shared" si="0" ref="C86:C95">+B86</f>
        <v>1.35</v>
      </c>
      <c r="D86" s="18">
        <f aca="true" t="shared" si="1" ref="D86:D95">+D$78-D$44*B86-D$45*IF(B86-E$45&lt;0,0,1)</f>
        <v>17.738770765380995</v>
      </c>
      <c r="E86" s="18">
        <f aca="true" t="shared" si="2" ref="E86:E95">-D$44/2*B86^2-D$45*MAX(0,B86-E$45)+D$78*B86-D$77</f>
        <v>2.753406566891453</v>
      </c>
      <c r="G86" s="32"/>
      <c r="I86" s="5"/>
      <c r="J86" s="32"/>
    </row>
    <row r="87" spans="2:10" ht="12.75">
      <c r="B87" s="22">
        <f>+B86+B$86</f>
        <v>2.7</v>
      </c>
      <c r="C87" s="22">
        <f t="shared" si="0"/>
        <v>2.7</v>
      </c>
      <c r="D87" s="18">
        <f t="shared" si="1"/>
        <v>15.038770765380994</v>
      </c>
      <c r="E87" s="18">
        <f t="shared" si="2"/>
        <v>24.8782471001558</v>
      </c>
      <c r="G87" s="32"/>
      <c r="I87" s="5"/>
      <c r="J87" s="32"/>
    </row>
    <row r="88" spans="2:10" ht="12.75">
      <c r="B88" s="22">
        <f>+B87+B$86</f>
        <v>4.050000000000001</v>
      </c>
      <c r="C88" s="22">
        <f t="shared" si="0"/>
        <v>4.050000000000001</v>
      </c>
      <c r="D88" s="18">
        <f t="shared" si="1"/>
        <v>12.338770765380993</v>
      </c>
      <c r="E88" s="18">
        <f t="shared" si="2"/>
        <v>43.358087633420155</v>
      </c>
      <c r="G88" s="32"/>
      <c r="I88" s="5"/>
      <c r="J88" s="32"/>
    </row>
    <row r="89" spans="2:10" ht="12.75">
      <c r="B89" s="22">
        <f>+B88+B$86</f>
        <v>5.4</v>
      </c>
      <c r="C89" s="22">
        <f t="shared" si="0"/>
        <v>5.4</v>
      </c>
      <c r="D89" s="18">
        <f t="shared" si="1"/>
        <v>-5.361229234619007</v>
      </c>
      <c r="E89" s="18">
        <f t="shared" si="2"/>
        <v>52.19292816668448</v>
      </c>
      <c r="G89" s="32"/>
      <c r="I89" s="5"/>
      <c r="J89" s="32"/>
    </row>
    <row r="90" spans="2:10" ht="12.75">
      <c r="B90" s="22">
        <f>+B89+B$86</f>
        <v>6.75</v>
      </c>
      <c r="C90" s="22">
        <f t="shared" si="0"/>
        <v>6.75</v>
      </c>
      <c r="D90" s="18">
        <f t="shared" si="1"/>
        <v>-8.061229234619006</v>
      </c>
      <c r="E90" s="18">
        <f t="shared" si="2"/>
        <v>43.13276869994883</v>
      </c>
      <c r="G90" s="32"/>
      <c r="I90" s="5"/>
      <c r="J90" s="32"/>
    </row>
    <row r="91" spans="2:10" ht="12.75">
      <c r="B91" s="22">
        <f>+B90+B$86</f>
        <v>8.1</v>
      </c>
      <c r="C91" s="22">
        <f t="shared" si="0"/>
        <v>8.1</v>
      </c>
      <c r="D91" s="18">
        <f t="shared" si="1"/>
        <v>-10.761229234619005</v>
      </c>
      <c r="E91" s="18">
        <f t="shared" si="2"/>
        <v>30.427609233213158</v>
      </c>
      <c r="G91" s="32"/>
      <c r="I91" s="5"/>
      <c r="J91" s="32"/>
    </row>
    <row r="92" spans="2:10" ht="12.75">
      <c r="B92" s="22">
        <f>+B91+B$86</f>
        <v>9.45</v>
      </c>
      <c r="C92" s="22">
        <f t="shared" si="0"/>
        <v>9.45</v>
      </c>
      <c r="D92" s="18">
        <f t="shared" si="1"/>
        <v>-13.461229234619005</v>
      </c>
      <c r="E92" s="18">
        <f t="shared" si="2"/>
        <v>14.077449766477539</v>
      </c>
      <c r="G92" s="32"/>
      <c r="I92" s="5"/>
      <c r="J92" s="32"/>
    </row>
    <row r="93" spans="2:10" ht="12.75">
      <c r="B93" s="22">
        <f>+B92+B$86</f>
        <v>10.799999999999999</v>
      </c>
      <c r="C93" s="22">
        <f t="shared" si="0"/>
        <v>10.799999999999999</v>
      </c>
      <c r="D93" s="18">
        <f t="shared" si="1"/>
        <v>-16.161229234619004</v>
      </c>
      <c r="E93" s="18">
        <f t="shared" si="2"/>
        <v>-5.917709700258147</v>
      </c>
      <c r="G93" s="32"/>
      <c r="I93" s="5"/>
      <c r="J93" s="32"/>
    </row>
    <row r="94" spans="2:10" ht="12.75">
      <c r="B94" s="22">
        <f>+B93+B$86</f>
        <v>12.149999999999999</v>
      </c>
      <c r="C94" s="22">
        <f t="shared" si="0"/>
        <v>12.149999999999999</v>
      </c>
      <c r="D94" s="18">
        <f t="shared" si="1"/>
        <v>-18.861229234619003</v>
      </c>
      <c r="E94" s="18">
        <f t="shared" si="2"/>
        <v>-29.557869166993786</v>
      </c>
      <c r="G94" s="32"/>
      <c r="I94" s="5"/>
      <c r="J94" s="32"/>
    </row>
    <row r="95" spans="2:11" ht="12.75">
      <c r="B95" s="24">
        <f>+B94+B$86</f>
        <v>13.499999999999998</v>
      </c>
      <c r="C95" s="24">
        <f t="shared" si="0"/>
        <v>13.499999999999998</v>
      </c>
      <c r="D95" s="23">
        <f t="shared" si="1"/>
        <v>-21.561229234619002</v>
      </c>
      <c r="E95" s="23">
        <f t="shared" si="2"/>
        <v>-56.8430286337294</v>
      </c>
      <c r="G95" s="32"/>
      <c r="I95" s="5"/>
      <c r="J95" s="32"/>
      <c r="K95" s="14"/>
    </row>
    <row r="96" spans="2:5" ht="12.75">
      <c r="B96" s="19">
        <v>0</v>
      </c>
      <c r="C96" s="19">
        <f>+C$95+B96</f>
        <v>13.499999999999998</v>
      </c>
      <c r="D96" s="16">
        <f>+G$78-G$44*B96-G$45*IF(B96-H$45&lt;0,0,1)</f>
        <v>17.219619260449313</v>
      </c>
      <c r="E96" s="16">
        <f>-G$44/2*B96^2-G$45*MAX(0,B96-H$45)+G$78*B96-G$77</f>
        <v>-50.080392168830556</v>
      </c>
    </row>
    <row r="97" spans="2:5" ht="12.75">
      <c r="B97" s="19">
        <f>+B96+G41/10</f>
        <v>1.5</v>
      </c>
      <c r="C97" s="19">
        <f>+C$95+B97</f>
        <v>14.999999999999998</v>
      </c>
      <c r="D97" s="16">
        <f aca="true" t="shared" si="3" ref="D97:D106">+G$78-G$44*B97-G$45*IF(B97-H$45&lt;0,0,1)</f>
        <v>15.119619260449314</v>
      </c>
      <c r="E97" s="16">
        <f aca="true" t="shared" si="4" ref="E97:E106">-G$44/2*B97^2-G$45*MAX(0,B97-H$45)+G$78*B97-G$77</f>
        <v>-25.825963278156586</v>
      </c>
    </row>
    <row r="98" spans="2:5" ht="12.75">
      <c r="B98" s="19">
        <f>+B97+B$97</f>
        <v>3</v>
      </c>
      <c r="C98" s="19">
        <f>+C$95+B98</f>
        <v>16.5</v>
      </c>
      <c r="D98" s="16">
        <f t="shared" si="3"/>
        <v>13.019619260449314</v>
      </c>
      <c r="E98" s="16">
        <f t="shared" si="4"/>
        <v>-4.721534387482613</v>
      </c>
    </row>
    <row r="99" spans="2:5" ht="12.75">
      <c r="B99" s="19">
        <f aca="true" t="shared" si="5" ref="B99:B106">+B98+B$97</f>
        <v>4.5</v>
      </c>
      <c r="C99" s="19">
        <f>+C$95+B99</f>
        <v>18</v>
      </c>
      <c r="D99" s="16">
        <f t="shared" si="3"/>
        <v>10.919619260449313</v>
      </c>
      <c r="E99" s="16">
        <f t="shared" si="4"/>
        <v>13.23289450319136</v>
      </c>
    </row>
    <row r="100" spans="2:5" ht="12.75">
      <c r="B100" s="19">
        <f t="shared" si="5"/>
        <v>6</v>
      </c>
      <c r="C100" s="19">
        <f>+C$95+B100</f>
        <v>19.5</v>
      </c>
      <c r="D100" s="16">
        <f t="shared" si="3"/>
        <v>8.819619260449315</v>
      </c>
      <c r="E100" s="16">
        <f t="shared" si="4"/>
        <v>28.03732339386532</v>
      </c>
    </row>
    <row r="101" spans="2:5" ht="12.75">
      <c r="B101" s="19">
        <f t="shared" si="5"/>
        <v>7.5</v>
      </c>
      <c r="C101" s="19">
        <f>+C$95+B101</f>
        <v>21</v>
      </c>
      <c r="D101" s="16">
        <f t="shared" si="3"/>
        <v>-13.280380739550687</v>
      </c>
      <c r="E101" s="16">
        <f t="shared" si="4"/>
        <v>29.691752284539305</v>
      </c>
    </row>
    <row r="102" spans="2:5" ht="12.75">
      <c r="B102" s="19">
        <f t="shared" si="5"/>
        <v>9</v>
      </c>
      <c r="C102" s="19">
        <f>+C$95+B102</f>
        <v>22.5</v>
      </c>
      <c r="D102" s="16">
        <f t="shared" si="3"/>
        <v>-15.380380739550686</v>
      </c>
      <c r="E102" s="16">
        <f t="shared" si="4"/>
        <v>8.196181175213283</v>
      </c>
    </row>
    <row r="103" spans="2:5" ht="12.75">
      <c r="B103" s="19">
        <f t="shared" si="5"/>
        <v>10.5</v>
      </c>
      <c r="C103" s="19">
        <f>+C$95+B103</f>
        <v>24</v>
      </c>
      <c r="D103" s="16">
        <f t="shared" si="3"/>
        <v>-17.480380739550686</v>
      </c>
      <c r="E103" s="16">
        <f t="shared" si="4"/>
        <v>-16.449389934112773</v>
      </c>
    </row>
    <row r="104" spans="2:5" ht="12.75">
      <c r="B104" s="19">
        <f t="shared" si="5"/>
        <v>12</v>
      </c>
      <c r="C104" s="19">
        <f>+C$95+B104</f>
        <v>25.5</v>
      </c>
      <c r="D104" s="16">
        <f t="shared" si="3"/>
        <v>-19.580380739550684</v>
      </c>
      <c r="E104" s="16">
        <f t="shared" si="4"/>
        <v>-44.244961043438806</v>
      </c>
    </row>
    <row r="105" spans="2:5" ht="12.75">
      <c r="B105" s="19">
        <f t="shared" si="5"/>
        <v>13.5</v>
      </c>
      <c r="C105" s="19">
        <f>+C$95+B105</f>
        <v>27</v>
      </c>
      <c r="D105" s="16">
        <f t="shared" si="3"/>
        <v>-21.680380739550685</v>
      </c>
      <c r="E105" s="16">
        <f t="shared" si="4"/>
        <v>-75.19053215276482</v>
      </c>
    </row>
    <row r="106" spans="2:5" ht="12.75">
      <c r="B106" s="19">
        <f t="shared" si="5"/>
        <v>15</v>
      </c>
      <c r="C106" s="19">
        <f>+C$95+B106</f>
        <v>28.5</v>
      </c>
      <c r="D106" s="16">
        <f t="shared" si="3"/>
        <v>-23.780380739550687</v>
      </c>
      <c r="E106" s="16">
        <f t="shared" si="4"/>
        <v>-109.28610326209083</v>
      </c>
    </row>
    <row r="107" spans="2:5" ht="12.75">
      <c r="B107" s="21">
        <v>0</v>
      </c>
      <c r="C107" s="21">
        <f>+C$106+B107</f>
        <v>28.5</v>
      </c>
      <c r="D107" s="25">
        <f>+J$78-J$44*B107-J$45*IF(B107-K$45&lt;0,0,1)</f>
        <v>29.463388872288565</v>
      </c>
      <c r="E107" s="25">
        <f>-J$44/2*B107^2-J$45*MAX(0,B107-K$45)+J$78*B107-J$77</f>
        <v>-142.78695065456841</v>
      </c>
    </row>
    <row r="108" spans="2:5" ht="12.75">
      <c r="B108" s="22">
        <f>+B107+J41/10</f>
        <v>3</v>
      </c>
      <c r="C108" s="22">
        <f aca="true" t="shared" si="6" ref="C108:C117">+C$106+B108</f>
        <v>31.5</v>
      </c>
      <c r="D108" s="18">
        <f aca="true" t="shared" si="7" ref="D108:D117">+J$78-J$44*B108-J$45*IF(B108-K$45&lt;0,0,1)</f>
        <v>24.663388872288564</v>
      </c>
      <c r="E108" s="18">
        <f aca="true" t="shared" si="8" ref="E108:E117">-J$44/2*B108^2-J$45*MAX(0,B108-K$45)+J$78*B108-J$77</f>
        <v>-61.59678403770272</v>
      </c>
    </row>
    <row r="109" spans="2:5" ht="12.75">
      <c r="B109" s="22">
        <f>+B108+B$108</f>
        <v>6</v>
      </c>
      <c r="C109" s="22">
        <f t="shared" si="6"/>
        <v>34.5</v>
      </c>
      <c r="D109" s="18">
        <f t="shared" si="7"/>
        <v>19.863388872288564</v>
      </c>
      <c r="E109" s="18">
        <f t="shared" si="8"/>
        <v>5.1933825791629715</v>
      </c>
    </row>
    <row r="110" spans="2:5" ht="12.75">
      <c r="B110" s="22">
        <f>+B109+B$108</f>
        <v>9</v>
      </c>
      <c r="C110" s="22">
        <f t="shared" si="6"/>
        <v>37.5</v>
      </c>
      <c r="D110" s="18">
        <f t="shared" si="7"/>
        <v>15.063388872288565</v>
      </c>
      <c r="E110" s="18">
        <f t="shared" si="8"/>
        <v>57.583549196028656</v>
      </c>
    </row>
    <row r="111" spans="2:5" ht="12.75">
      <c r="B111" s="22">
        <f>+B110+B$108</f>
        <v>12</v>
      </c>
      <c r="C111" s="22">
        <f t="shared" si="6"/>
        <v>40.5</v>
      </c>
      <c r="D111" s="18">
        <f t="shared" si="7"/>
        <v>5.263388872288562</v>
      </c>
      <c r="E111" s="18">
        <f t="shared" si="8"/>
        <v>95.57371581289439</v>
      </c>
    </row>
    <row r="112" spans="2:5" ht="12.75">
      <c r="B112" s="22">
        <f>+B111+B$108</f>
        <v>15</v>
      </c>
      <c r="C112" s="22">
        <f t="shared" si="6"/>
        <v>43.5</v>
      </c>
      <c r="D112" s="18">
        <f t="shared" si="7"/>
        <v>0.46338887228856507</v>
      </c>
      <c r="E112" s="18">
        <f t="shared" si="8"/>
        <v>104.16388242976004</v>
      </c>
    </row>
    <row r="113" spans="2:5" ht="12.75">
      <c r="B113" s="22">
        <f>+B112+B$108</f>
        <v>18</v>
      </c>
      <c r="C113" s="22">
        <f t="shared" si="6"/>
        <v>46.5</v>
      </c>
      <c r="D113" s="18">
        <f t="shared" si="7"/>
        <v>-4.336611127711436</v>
      </c>
      <c r="E113" s="18">
        <f t="shared" si="8"/>
        <v>98.35404904662576</v>
      </c>
    </row>
    <row r="114" spans="2:5" ht="12.75">
      <c r="B114" s="22">
        <f>+B113+B$108</f>
        <v>21</v>
      </c>
      <c r="C114" s="22">
        <f t="shared" si="6"/>
        <v>49.5</v>
      </c>
      <c r="D114" s="18">
        <f t="shared" si="7"/>
        <v>-9.136611127711436</v>
      </c>
      <c r="E114" s="18">
        <f t="shared" si="8"/>
        <v>78.14421566349145</v>
      </c>
    </row>
    <row r="115" spans="2:5" ht="12.75">
      <c r="B115" s="22">
        <f>+B114+B$108</f>
        <v>24</v>
      </c>
      <c r="C115" s="22">
        <f t="shared" si="6"/>
        <v>52.5</v>
      </c>
      <c r="D115" s="18">
        <f t="shared" si="7"/>
        <v>-13.93661112771144</v>
      </c>
      <c r="E115" s="18">
        <f t="shared" si="8"/>
        <v>43.53438228035722</v>
      </c>
    </row>
    <row r="116" spans="2:5" ht="12.75">
      <c r="B116" s="22">
        <f>+B115+B$108</f>
        <v>27</v>
      </c>
      <c r="C116" s="22">
        <f t="shared" si="6"/>
        <v>55.5</v>
      </c>
      <c r="D116" s="18">
        <f t="shared" si="7"/>
        <v>-18.736611127711438</v>
      </c>
      <c r="E116" s="18">
        <f t="shared" si="8"/>
        <v>-5.475451102777157</v>
      </c>
    </row>
    <row r="117" spans="2:5" ht="12.75">
      <c r="B117" s="24">
        <f>+B116+B$108</f>
        <v>30</v>
      </c>
      <c r="C117" s="24">
        <f t="shared" si="6"/>
        <v>58.5</v>
      </c>
      <c r="D117" s="23">
        <f t="shared" si="7"/>
        <v>-23.536611127711435</v>
      </c>
      <c r="E117" s="23">
        <f t="shared" si="8"/>
        <v>-68.88528448591151</v>
      </c>
    </row>
  </sheetData>
  <sheetProtection password="CADF" sheet="1"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UAA Civil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Bart Quimby</dc:creator>
  <cp:keywords/>
  <dc:description/>
  <cp:lastModifiedBy>Bart Quimby</cp:lastModifiedBy>
  <cp:lastPrinted>2007-08-13T21:13:12Z</cp:lastPrinted>
  <dcterms:created xsi:type="dcterms:W3CDTF">2007-08-11T20:30:54Z</dcterms:created>
  <dcterms:modified xsi:type="dcterms:W3CDTF">2008-08-01T23:19:35Z</dcterms:modified>
  <cp:category/>
  <cp:version/>
  <cp:contentType/>
  <cp:contentStatus/>
</cp:coreProperties>
</file>