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activeTab="0"/>
  </bookViews>
  <sheets>
    <sheet name="Example 7.1" sheetId="1" r:id="rId1"/>
    <sheet name="Example 7.2" sheetId="2" r:id="rId2"/>
    <sheet name="Example 7.3" sheetId="3" r:id="rId3"/>
    <sheet name="SteelProps" sheetId="4" state="hidden" r:id="rId4"/>
    <sheet name="StlSubTables" sheetId="5" state="hidden" r:id="rId5"/>
    <sheet name="StlSects" sheetId="6" r:id="rId6"/>
  </sheets>
  <definedNames>
    <definedName name="IShapes">'StlSubTables'!$I$7:$I$309</definedName>
    <definedName name="RectHSS">'StlSubTables'!$F$7:$F$369</definedName>
    <definedName name="RndHSS">'StlSubTables'!$B$7:$B$135</definedName>
    <definedName name="StlProp">'SteelProps'!$A$3:$C$10</definedName>
    <definedName name="StlPropVal">'SteelProps'!$A$3:$A$10</definedName>
    <definedName name="StlSects">'StlSects'!$A$3:$AW$893</definedName>
    <definedName name="StlSectsVal">'StlSects'!$A$3:$A$893</definedName>
  </definedNames>
  <calcPr fullCalcOnLoad="1"/>
</workbook>
</file>

<file path=xl/sharedStrings.xml><?xml version="1.0" encoding="utf-8"?>
<sst xmlns="http://schemas.openxmlformats.org/spreadsheetml/2006/main" count="4180" uniqueCount="1130">
  <si>
    <t>bf/2tf</t>
  </si>
  <si>
    <t>h/tw</t>
  </si>
  <si>
    <t>Fy</t>
  </si>
  <si>
    <t>ksi</t>
  </si>
  <si>
    <t>ft</t>
  </si>
  <si>
    <t>Determine SCM Section E3 formula to use</t>
  </si>
  <si>
    <t>in^2</t>
  </si>
  <si>
    <t>LRFD</t>
  </si>
  <si>
    <t>ASD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</si>
  <si>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</si>
  <si>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t>kips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</si>
  <si>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</si>
  <si>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t>CLF</t>
  </si>
  <si>
    <t>kips/connection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</si>
  <si>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</si>
  <si>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</si>
  <si>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t>D</t>
  </si>
  <si>
    <t>S</t>
  </si>
  <si>
    <t>ASCE 7 Load Combinations: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</si>
  <si>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</si>
  <si>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</si>
  <si>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Composite load factor for ASD: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</si>
  <si>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</si>
  <si>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LC-1</t>
  </si>
  <si>
    <t>LC-2</t>
  </si>
  <si>
    <t>LC-3</t>
  </si>
  <si>
    <t>LC-4</t>
  </si>
  <si>
    <t>The controlling load case is LRFD LC-3c</t>
  </si>
  <si>
    <t>The controlling load case is ASD LC-4 and LC-6 equally control</t>
  </si>
  <si>
    <t>Load</t>
  </si>
  <si>
    <t>Dead,D</t>
  </si>
  <si>
    <t>Live, L</t>
  </si>
  <si>
    <t>Snow, S</t>
  </si>
  <si>
    <t>part (a)</t>
  </si>
  <si>
    <t>AISC_MANUAL_LABEL</t>
  </si>
  <si>
    <t>TYPE</t>
  </si>
  <si>
    <t>T_F</t>
  </si>
  <si>
    <t>W</t>
  </si>
  <si>
    <t>A</t>
  </si>
  <si>
    <t>HT</t>
  </si>
  <si>
    <t>OD</t>
  </si>
  <si>
    <t>BF</t>
  </si>
  <si>
    <t>B</t>
  </si>
  <si>
    <t>ID</t>
  </si>
  <si>
    <t>TW</t>
  </si>
  <si>
    <t>TF</t>
  </si>
  <si>
    <t>T</t>
  </si>
  <si>
    <t>TNOM</t>
  </si>
  <si>
    <t>TDES</t>
  </si>
  <si>
    <t>KDES</t>
  </si>
  <si>
    <t>KDET</t>
  </si>
  <si>
    <t>K1</t>
  </si>
  <si>
    <t>X</t>
  </si>
  <si>
    <t>Y</t>
  </si>
  <si>
    <t>E0</t>
  </si>
  <si>
    <t>XP</t>
  </si>
  <si>
    <t>YP</t>
  </si>
  <si>
    <t>BF_2TF</t>
  </si>
  <si>
    <t>B_T</t>
  </si>
  <si>
    <t>H_TW</t>
  </si>
  <si>
    <t>H_T</t>
  </si>
  <si>
    <t>D_T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</si>
  <si>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</si>
  <si>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</si>
  <si>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</si>
  <si>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</si>
  <si>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</si>
  <si>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</si>
  <si>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</si>
  <si>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</si>
  <si>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</si>
  <si>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</si>
  <si>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</si>
  <si>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</si>
  <si>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</si>
  <si>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</si>
  <si>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</si>
  <si>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</si>
  <si>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</si>
  <si>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</si>
  <si>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</si>
  <si>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</si>
  <si>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C10X15.3</t>
  </si>
  <si>
    <t>F</t>
  </si>
  <si>
    <t>C10X20</t>
  </si>
  <si>
    <t>C10X25</t>
  </si>
  <si>
    <t>C10X30</t>
  </si>
  <si>
    <t>C12X20.7</t>
  </si>
  <si>
    <t>C12X25</t>
  </si>
  <si>
    <t>C12X30</t>
  </si>
  <si>
    <t>C15X33.9</t>
  </si>
  <si>
    <t>C15X40</t>
  </si>
  <si>
    <t>C15X50</t>
  </si>
  <si>
    <t>C3X3.5</t>
  </si>
  <si>
    <t>C3X4.1</t>
  </si>
  <si>
    <t>C3X5</t>
  </si>
  <si>
    <t>C3X6</t>
  </si>
  <si>
    <t>C4X4.5</t>
  </si>
  <si>
    <t>C4X5.4</t>
  </si>
  <si>
    <t>C4X7.2</t>
  </si>
  <si>
    <t>C5X6.7</t>
  </si>
  <si>
    <t>C5X9</t>
  </si>
  <si>
    <t>C6X10.5</t>
  </si>
  <si>
    <t>C6X13</t>
  </si>
  <si>
    <t>C6X8.2</t>
  </si>
  <si>
    <t>C7X12.2</t>
  </si>
  <si>
    <t>C7X14.7</t>
  </si>
  <si>
    <t>C7X9.8</t>
  </si>
  <si>
    <t>C8X11.5</t>
  </si>
  <si>
    <t>C8X13.7</t>
  </si>
  <si>
    <t>C8X18.7</t>
  </si>
  <si>
    <t>C9X13.4</t>
  </si>
  <si>
    <t>C9X15</t>
  </si>
  <si>
    <t>C9X20</t>
  </si>
  <si>
    <t>HP10X42</t>
  </si>
  <si>
    <t>HP</t>
  </si>
  <si>
    <t>HP10X57</t>
  </si>
  <si>
    <t>HP12X53</t>
  </si>
  <si>
    <t>HP12X63</t>
  </si>
  <si>
    <t>HP12X74</t>
  </si>
  <si>
    <t>HP12X84</t>
  </si>
  <si>
    <t>HP14X102</t>
  </si>
  <si>
    <t>HP14X117</t>
  </si>
  <si>
    <t>HP14X73</t>
  </si>
  <si>
    <t>HP14X89</t>
  </si>
  <si>
    <t>HP8X36</t>
  </si>
  <si>
    <t>M10X7.5</t>
  </si>
  <si>
    <t>M</t>
  </si>
  <si>
    <t>M10X8</t>
  </si>
  <si>
    <t>M10X9</t>
  </si>
  <si>
    <t>M12.5X11.6</t>
  </si>
  <si>
    <t>M12.5X12.4</t>
  </si>
  <si>
    <t>M12X10</t>
  </si>
  <si>
    <t>M12X10.8</t>
  </si>
  <si>
    <t>M12X11.8</t>
  </si>
  <si>
    <t>M3X2.9</t>
  </si>
  <si>
    <t>M4X3.2</t>
  </si>
  <si>
    <t>M4X3.45</t>
  </si>
  <si>
    <t>M4X4.08</t>
  </si>
  <si>
    <t>M4X6</t>
  </si>
  <si>
    <t>M5X18.9</t>
  </si>
  <si>
    <t>M6X3.7</t>
  </si>
  <si>
    <t>M6X4.4</t>
  </si>
  <si>
    <t>M8X6.2</t>
  </si>
  <si>
    <t>M8X6.5</t>
  </si>
  <si>
    <t>MC10X22</t>
  </si>
  <si>
    <t>MC</t>
  </si>
  <si>
    <t>MC10X25</t>
  </si>
  <si>
    <t>MC10X28.5</t>
  </si>
  <si>
    <t>MC10X33.6</t>
  </si>
  <si>
    <t>MC10X41.1</t>
  </si>
  <si>
    <t>MC10X6.5</t>
  </si>
  <si>
    <t>MC10X8.4</t>
  </si>
  <si>
    <t>MC12X10.6</t>
  </si>
  <si>
    <t>MC12X31</t>
  </si>
  <si>
    <t>MC12X35</t>
  </si>
  <si>
    <t>MC12X40</t>
  </si>
  <si>
    <t>MC12X45</t>
  </si>
  <si>
    <t>MC12X50</t>
  </si>
  <si>
    <t>MC13X31.8</t>
  </si>
  <si>
    <t>MC13X35</t>
  </si>
  <si>
    <t>MC13X40</t>
  </si>
  <si>
    <t>MC13X50</t>
  </si>
  <si>
    <t>MC18X42.7</t>
  </si>
  <si>
    <t>MC18X45.8</t>
  </si>
  <si>
    <t>MC18X51.9</t>
  </si>
  <si>
    <t>MC18X58</t>
  </si>
  <si>
    <t>MC3x7.1</t>
  </si>
  <si>
    <t>MC4x13.8</t>
  </si>
  <si>
    <t>MC6X12</t>
  </si>
  <si>
    <t>MC6X15.1</t>
  </si>
  <si>
    <t>MC6X15.3</t>
  </si>
  <si>
    <t>MC6X16.3</t>
  </si>
  <si>
    <t>MC6X18</t>
  </si>
  <si>
    <t>MC6x6.5</t>
  </si>
  <si>
    <t>MC6x7</t>
  </si>
  <si>
    <t>MC7X19.1</t>
  </si>
  <si>
    <t>MC7X22.7</t>
  </si>
  <si>
    <t>MC8X18.7</t>
  </si>
  <si>
    <t>MC8X20</t>
  </si>
  <si>
    <t>MC8X21.4</t>
  </si>
  <si>
    <t>MC8X22.8</t>
  </si>
  <si>
    <t>MC8X8.5</t>
  </si>
  <si>
    <t>MC9X23.9</t>
  </si>
  <si>
    <t>MC9X25.4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</si>
  <si>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</si>
  <si>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</si>
  <si>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</si>
  <si>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</si>
  <si>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</si>
  <si>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</si>
  <si>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</si>
  <si>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</si>
  <si>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</si>
  <si>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</si>
  <si>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</si>
  <si>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</si>
  <si>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</si>
  <si>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</si>
  <si>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S24X100</t>
  </si>
  <si>
    <t>S24X106</t>
  </si>
  <si>
    <t>S24X121</t>
  </si>
  <si>
    <t>S24X80</t>
  </si>
  <si>
    <t>S24X90</t>
  </si>
  <si>
    <t>S3X5.7</t>
  </si>
  <si>
    <t>S3X7.5</t>
  </si>
  <si>
    <t>S4X7.7</t>
  </si>
  <si>
    <t>S4X9.5</t>
  </si>
  <si>
    <t>S5X10</t>
  </si>
  <si>
    <t>S6X12.5</t>
  </si>
  <si>
    <t>S6X17.2</t>
  </si>
  <si>
    <t>S8X18.4</t>
  </si>
  <si>
    <t>S8X23</t>
  </si>
  <si>
    <t>W10X100</t>
  </si>
  <si>
    <t>W10X112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</si>
  <si>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</si>
  <si>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</si>
  <si>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</si>
  <si>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</si>
  <si>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</si>
  <si>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</si>
  <si>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</si>
  <si>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</si>
  <si>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</si>
  <si>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</si>
  <si>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</si>
  <si>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</si>
  <si>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</si>
  <si>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</si>
  <si>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</si>
  <si>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</si>
  <si>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W12X106</t>
  </si>
  <si>
    <t>W12X120</t>
  </si>
  <si>
    <t>W12X136</t>
  </si>
  <si>
    <t>W12X14</t>
  </si>
  <si>
    <t>W12X152</t>
  </si>
  <si>
    <t>W12X16</t>
  </si>
  <si>
    <t>W12X170</t>
  </si>
  <si>
    <t>W12X19</t>
  </si>
  <si>
    <t>W12X190</t>
  </si>
  <si>
    <t>W12X210</t>
  </si>
  <si>
    <t>W12X22</t>
  </si>
  <si>
    <t>W12X230</t>
  </si>
  <si>
    <t>W12X252</t>
  </si>
  <si>
    <t>W12X26</t>
  </si>
  <si>
    <t>W12X279</t>
  </si>
  <si>
    <t>W12X30</t>
  </si>
  <si>
    <t>W12X305</t>
  </si>
  <si>
    <t>W12X336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</si>
  <si>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</si>
  <si>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</si>
  <si>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</si>
  <si>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</si>
  <si>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</si>
  <si>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</si>
  <si>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</si>
  <si>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</si>
  <si>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</si>
  <si>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</si>
  <si>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</si>
  <si>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</si>
  <si>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</si>
  <si>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</si>
  <si>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</si>
  <si>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</si>
  <si>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</si>
  <si>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</si>
  <si>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</si>
  <si>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W14X22</t>
  </si>
  <si>
    <t>W14X233</t>
  </si>
  <si>
    <t>W14X257</t>
  </si>
  <si>
    <t>W14X26</t>
  </si>
  <si>
    <t>W14X283</t>
  </si>
  <si>
    <t>W14X30</t>
  </si>
  <si>
    <t>W14X311</t>
  </si>
  <si>
    <t>W14X34</t>
  </si>
  <si>
    <t>W14X342</t>
  </si>
  <si>
    <t>W14X370</t>
  </si>
  <si>
    <t>W14X38</t>
  </si>
  <si>
    <t>W14X398</t>
  </si>
  <si>
    <t>W14X426</t>
  </si>
  <si>
    <t>W14X43</t>
  </si>
  <si>
    <t>W14X455</t>
  </si>
  <si>
    <t>W14X48</t>
  </si>
  <si>
    <t>W14X500</t>
  </si>
  <si>
    <t>W14X53</t>
  </si>
  <si>
    <t>W14X550</t>
  </si>
  <si>
    <t>W14X605</t>
  </si>
  <si>
    <t>W14X61</t>
  </si>
  <si>
    <t>W14X665</t>
  </si>
  <si>
    <t>W14X68</t>
  </si>
  <si>
    <t>W14X730</t>
  </si>
  <si>
    <t>W14X74</t>
  </si>
  <si>
    <t>W14X82</t>
  </si>
  <si>
    <t>W14X90</t>
  </si>
  <si>
    <t>W14X99</t>
  </si>
  <si>
    <t>W16X100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</si>
  <si>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</si>
  <si>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</si>
  <si>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</si>
  <si>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</si>
  <si>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</si>
  <si>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</si>
  <si>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</si>
  <si>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</si>
  <si>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</si>
  <si>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</si>
  <si>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W18X106</t>
  </si>
  <si>
    <t>W18X119</t>
  </si>
  <si>
    <t>W18X130</t>
  </si>
  <si>
    <t>W18X143</t>
  </si>
  <si>
    <t>W18X158</t>
  </si>
  <si>
    <t>W18X175</t>
  </si>
  <si>
    <t>W18x192</t>
  </si>
  <si>
    <t>W18x211</t>
  </si>
  <si>
    <t>W18x234</t>
  </si>
  <si>
    <t>W18x258</t>
  </si>
  <si>
    <t>W18x283</t>
  </si>
  <si>
    <t>W18x311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</si>
  <si>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</si>
  <si>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</si>
  <si>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</si>
  <si>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</si>
  <si>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</si>
  <si>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</si>
  <si>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</si>
  <si>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</si>
  <si>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</si>
  <si>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</si>
  <si>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</si>
  <si>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</si>
  <si>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</si>
  <si>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</si>
  <si>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</si>
  <si>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</si>
  <si>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</si>
  <si>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</si>
  <si>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</si>
  <si>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W21X44</t>
  </si>
  <si>
    <t>W21X48</t>
  </si>
  <si>
    <t>W21X50</t>
  </si>
  <si>
    <t>W21X55</t>
  </si>
  <si>
    <t>W21X57</t>
  </si>
  <si>
    <t>W21X62</t>
  </si>
  <si>
    <t>W21X68</t>
  </si>
  <si>
    <t>W21X73</t>
  </si>
  <si>
    <t>W21X83</t>
  </si>
  <si>
    <t>W21X93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</si>
  <si>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</si>
  <si>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</si>
  <si>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</si>
  <si>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</si>
  <si>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</si>
  <si>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</si>
  <si>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</si>
  <si>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</si>
  <si>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</si>
  <si>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</si>
  <si>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</si>
  <si>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</si>
  <si>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</si>
  <si>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</si>
  <si>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</si>
  <si>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W24X55</t>
  </si>
  <si>
    <t>W24X62</t>
  </si>
  <si>
    <t>W24X68</t>
  </si>
  <si>
    <t>W24X76</t>
  </si>
  <si>
    <t>W24X84</t>
  </si>
  <si>
    <t>W24X94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</si>
  <si>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</si>
  <si>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</si>
  <si>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</si>
  <si>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</si>
  <si>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</si>
  <si>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</si>
  <si>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</si>
  <si>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</si>
  <si>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</si>
  <si>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</si>
  <si>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</si>
  <si>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</si>
  <si>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</si>
  <si>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</si>
  <si>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</si>
  <si>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W27X84</t>
  </si>
  <si>
    <t>W27X94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</si>
  <si>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</si>
  <si>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</si>
  <si>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</si>
  <si>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</si>
  <si>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</si>
  <si>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</si>
  <si>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</si>
  <si>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</si>
  <si>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</si>
  <si>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</si>
  <si>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</si>
  <si>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</si>
  <si>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</si>
  <si>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</si>
  <si>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W30X90</t>
  </si>
  <si>
    <t>W30X99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</si>
  <si>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</si>
  <si>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</si>
  <si>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</si>
  <si>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</si>
  <si>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</si>
  <si>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</si>
  <si>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</si>
  <si>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</si>
  <si>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</si>
  <si>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</si>
  <si>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</si>
  <si>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</si>
  <si>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</si>
  <si>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</si>
  <si>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</si>
  <si>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</si>
  <si>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</si>
  <si>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</si>
  <si>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</si>
  <si>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</si>
  <si>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W36X231</t>
  </si>
  <si>
    <t>W36X232</t>
  </si>
  <si>
    <t>W36X247</t>
  </si>
  <si>
    <t>W36X256</t>
  </si>
  <si>
    <t>W36X262</t>
  </si>
  <si>
    <t>W36X282</t>
  </si>
  <si>
    <t>W36X302</t>
  </si>
  <si>
    <t>W36X330</t>
  </si>
  <si>
    <t>W36X361</t>
  </si>
  <si>
    <t>W36X395</t>
  </si>
  <si>
    <t>W36X441</t>
  </si>
  <si>
    <t>W36X487</t>
  </si>
  <si>
    <t>W36X529</t>
  </si>
  <si>
    <t>W36X652</t>
  </si>
  <si>
    <t>W36X800</t>
  </si>
  <si>
    <t>W40X149</t>
  </si>
  <si>
    <t>W40X167</t>
  </si>
  <si>
    <t>W40X183</t>
  </si>
  <si>
    <t>W40X199</t>
  </si>
  <si>
    <t>W40X211</t>
  </si>
  <si>
    <t>W40X215</t>
  </si>
  <si>
    <t>W40X235</t>
  </si>
  <si>
    <t>W40X249</t>
  </si>
  <si>
    <t>W40X264</t>
  </si>
  <si>
    <t>W40X277</t>
  </si>
  <si>
    <t>W40X278</t>
  </si>
  <si>
    <t>W40X294</t>
  </si>
  <si>
    <t>W40X297</t>
  </si>
  <si>
    <t>W40X324</t>
  </si>
  <si>
    <t>W40X327</t>
  </si>
  <si>
    <t>W40X331</t>
  </si>
  <si>
    <t>W40X362</t>
  </si>
  <si>
    <t>W40X372</t>
  </si>
  <si>
    <t>W40X392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</si>
  <si>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</si>
  <si>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</si>
  <si>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</si>
  <si>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</si>
  <si>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</si>
  <si>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</si>
  <si>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</si>
  <si>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</si>
  <si>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W4X13</t>
  </si>
  <si>
    <t>W5X16</t>
  </si>
  <si>
    <t>W5X19</t>
  </si>
  <si>
    <t>W6X12</t>
  </si>
  <si>
    <t>W6X15</t>
  </si>
  <si>
    <t>W6X16</t>
  </si>
  <si>
    <t>W6X20</t>
  </si>
  <si>
    <t>W6X25</t>
  </si>
  <si>
    <t>W6X8.5</t>
  </si>
  <si>
    <t>W6X9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</si>
  <si>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</si>
  <si>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</si>
  <si>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</si>
  <si>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</si>
  <si>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</si>
  <si>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</si>
  <si>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</si>
  <si>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</si>
  <si>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</si>
  <si>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</si>
  <si>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</si>
  <si>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</si>
  <si>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</si>
  <si>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A36</t>
  </si>
  <si>
    <t>A500 Gr B, Rnd HSS</t>
  </si>
  <si>
    <t>A500 Gr B, Rect HSS</t>
  </si>
  <si>
    <t>A572 Gr 50</t>
  </si>
  <si>
    <t>A588</t>
  </si>
  <si>
    <t>A992</t>
  </si>
  <si>
    <t>Fu</t>
  </si>
  <si>
    <t>A36, PL of 8" thick</t>
  </si>
  <si>
    <t>A53 Gr. B, Pipe</t>
  </si>
  <si>
    <t>Limit</t>
  </si>
  <si>
    <t>Actual</t>
  </si>
  <si>
    <t>Act/Limit</t>
  </si>
  <si>
    <t>Compute Slenderness Values</t>
  </si>
  <si>
    <t>r</t>
  </si>
  <si>
    <t>Weak</t>
  </si>
  <si>
    <t>Direction</t>
  </si>
  <si>
    <t>(in)</t>
  </si>
  <si>
    <r>
      <t>Determine P</t>
    </r>
    <r>
      <rPr>
        <vertAlign val="subscript"/>
        <sz val="10"/>
        <rFont val="Arial"/>
        <family val="2"/>
      </rPr>
      <t>n</t>
    </r>
  </si>
  <si>
    <r>
      <t>4.71sqrt(E/F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</si>
  <si>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y</t>
    </r>
  </si>
  <si>
    <r>
      <t>F</t>
    </r>
    <r>
      <rPr>
        <vertAlign val="subscript"/>
        <sz val="10"/>
        <rFont val="Arial"/>
        <family val="2"/>
      </rPr>
      <t>e</t>
    </r>
  </si>
  <si>
    <r>
      <t>F</t>
    </r>
    <r>
      <rPr>
        <vertAlign val="subscript"/>
        <sz val="10"/>
        <rFont val="Arial"/>
        <family val="2"/>
      </rPr>
      <t>cr</t>
    </r>
  </si>
  <si>
    <r>
      <t>A</t>
    </r>
    <r>
      <rPr>
        <vertAlign val="subscript"/>
        <sz val="10"/>
        <rFont val="Arial"/>
        <family val="2"/>
      </rPr>
      <t>g</t>
    </r>
  </si>
  <si>
    <r>
      <t>P</t>
    </r>
    <r>
      <rPr>
        <vertAlign val="subscript"/>
        <sz val="10"/>
        <rFont val="Arial"/>
        <family val="2"/>
      </rPr>
      <t>n</t>
    </r>
  </si>
  <si>
    <t>Solution:</t>
  </si>
  <si>
    <t>HSS1.660X0.140</t>
  </si>
  <si>
    <t>HSS</t>
  </si>
  <si>
    <t>HSS1.900X0.120</t>
  </si>
  <si>
    <t>HSS1.900X0.145</t>
  </si>
  <si>
    <t>HSS1.900X0.188</t>
  </si>
  <si>
    <t>HSS10.750X0.250</t>
  </si>
  <si>
    <t>HSS10.750X0.375</t>
  </si>
  <si>
    <t>HSS10.750X0.500</t>
  </si>
  <si>
    <t>HSS10X0.188</t>
  </si>
  <si>
    <t>HSS10X0.250</t>
  </si>
  <si>
    <t>HSS10X0.312</t>
  </si>
  <si>
    <t>HSS10X0.375</t>
  </si>
  <si>
    <t>HSS10X0.500</t>
  </si>
  <si>
    <t>HSS10X0.625</t>
  </si>
  <si>
    <t>HSS10X10X1/2</t>
  </si>
  <si>
    <t>HSS10X10X1/4</t>
  </si>
  <si>
    <t>HSS10X10X3/16</t>
  </si>
  <si>
    <t>HSS10X10X3/8</t>
  </si>
  <si>
    <t>HSS10X10X5/16</t>
  </si>
  <si>
    <t>HSS10X10X5/8</t>
  </si>
  <si>
    <t>HSS10X2X1/4</t>
  </si>
  <si>
    <t>HSS10X2X1/8</t>
  </si>
  <si>
    <t>HSS10X2X3/16</t>
  </si>
  <si>
    <t>HSS10X2X3/8</t>
  </si>
  <si>
    <t>HSS10X2X5/16</t>
  </si>
  <si>
    <t>HSS10X3-1/2X1/2</t>
  </si>
  <si>
    <t>HSS10X3-1/2X1/4</t>
  </si>
  <si>
    <t>HSS10X3-1/2X1/8</t>
  </si>
  <si>
    <t>HSS10X3-1/2X3/16</t>
  </si>
  <si>
    <t>HSS10X3-1/2X3/8</t>
  </si>
  <si>
    <t>HSS10X3-1/2X5/16</t>
  </si>
  <si>
    <t>HSS10X3X1/4</t>
  </si>
  <si>
    <t>HSS10X3X1/8</t>
  </si>
  <si>
    <t>HSS10X3X3/16</t>
  </si>
  <si>
    <t>HSS10X3X3/8</t>
  </si>
  <si>
    <t>HSS10X3X5/16</t>
  </si>
  <si>
    <t>HSS10X4X1/2</t>
  </si>
  <si>
    <t>HSS10X4X1/4</t>
  </si>
  <si>
    <t>HSS10X4X1/8</t>
  </si>
  <si>
    <t>HSS10X4X3/16</t>
  </si>
  <si>
    <t>HSS10X4X3/8</t>
  </si>
  <si>
    <t>HSS10X4X5/16</t>
  </si>
  <si>
    <t>HSS10X4X5/8</t>
  </si>
  <si>
    <t>HSS10X5X1/4</t>
  </si>
  <si>
    <t>HSS10X5X3/16</t>
  </si>
  <si>
    <t>HSS10X5X3/8</t>
  </si>
  <si>
    <t>HSS10X5X5/16</t>
  </si>
  <si>
    <t>HSS10X6X1/2</t>
  </si>
  <si>
    <t>HSS10X6X1/4</t>
  </si>
  <si>
    <t>HSS10X6X3/16</t>
  </si>
  <si>
    <t>HSS10X6X3/8</t>
  </si>
  <si>
    <t>HSS10X6X5/16</t>
  </si>
  <si>
    <t>HSS10X6X5/8</t>
  </si>
  <si>
    <t>HSS10X8X1/2</t>
  </si>
  <si>
    <t>HSS10X8X1/4</t>
  </si>
  <si>
    <t>HSS10X8X3/16</t>
  </si>
  <si>
    <t>HSS10X8X3/8</t>
  </si>
  <si>
    <t>HSS10X8X5/16</t>
  </si>
  <si>
    <t>HSS10X8X5/8</t>
  </si>
  <si>
    <t>HSS12.750X0.250</t>
  </si>
  <si>
    <t>HSS12.750X0.375</t>
  </si>
  <si>
    <t>HSS12.750X0.500</t>
  </si>
  <si>
    <t>HSS12X10X1/2</t>
  </si>
  <si>
    <t>HSS12X10X1/4</t>
  </si>
  <si>
    <t>HSS12X10X3/8</t>
  </si>
  <si>
    <t>HSS12X10X5/16</t>
  </si>
  <si>
    <t>HSS12X12X1/2</t>
  </si>
  <si>
    <t>HSS12X12X1/4</t>
  </si>
  <si>
    <t>HSS12X12X3/16</t>
  </si>
  <si>
    <t>HSS12X12X3/8</t>
  </si>
  <si>
    <t>HSS12X12X5/16</t>
  </si>
  <si>
    <t>HSS12X12X5/8</t>
  </si>
  <si>
    <t>HSS12X2X1/4</t>
  </si>
  <si>
    <t>HSS12X2X3/16</t>
  </si>
  <si>
    <t>HSS12X2X5/16</t>
  </si>
  <si>
    <t>HSS12X3-1/2X3/8</t>
  </si>
  <si>
    <t>HSS12X3-1/2X5/16</t>
  </si>
  <si>
    <t>HSS12X3X1/4</t>
  </si>
  <si>
    <t>HSS12X3X3/16</t>
  </si>
  <si>
    <t>HSS12X3X5/16</t>
  </si>
  <si>
    <t>HSS12X4X1/2</t>
  </si>
  <si>
    <t>HSS12X4X1/4</t>
  </si>
  <si>
    <t>HSS12X4X3/16</t>
  </si>
  <si>
    <t>HSS12X4X3/8</t>
  </si>
  <si>
    <t>HSS12X4X5/16</t>
  </si>
  <si>
    <t>HSS12X4X5/8</t>
  </si>
  <si>
    <t>HSS12X6X1/2</t>
  </si>
  <si>
    <t>HSS12X6X1/4</t>
  </si>
  <si>
    <t>HSS12X6X3/16</t>
  </si>
  <si>
    <t>HSS12X6X3/8</t>
  </si>
  <si>
    <t>HSS12X6X5/16</t>
  </si>
  <si>
    <t>HSS12X6X5/8</t>
  </si>
  <si>
    <t>HSS12X8X1/2</t>
  </si>
  <si>
    <t>HSS12X8X1/4</t>
  </si>
  <si>
    <t>HSS12X8X3/16</t>
  </si>
  <si>
    <t>HSS12X8X3/8</t>
  </si>
  <si>
    <t>HSS12X8X5/16</t>
  </si>
  <si>
    <t>HSS12X8X5/8</t>
  </si>
  <si>
    <t>HSS14X0.250</t>
  </si>
  <si>
    <t>HSS14X0.312</t>
  </si>
  <si>
    <t>HSS14X0.375</t>
  </si>
  <si>
    <t>HSS14X0.500</t>
  </si>
  <si>
    <t>HSS14X0.625</t>
  </si>
  <si>
    <t>HSS14X10X1/2</t>
  </si>
  <si>
    <t>HSS14X10X1/4</t>
  </si>
  <si>
    <t>HSS14X10X3/8</t>
  </si>
  <si>
    <t>HSS14X10X5/16</t>
  </si>
  <si>
    <t>HSS14X10X5/8</t>
  </si>
  <si>
    <t>HSS14X14X1/2</t>
  </si>
  <si>
    <t>HSS14X14X3/8</t>
  </si>
  <si>
    <t>HSS14X14X5/16</t>
  </si>
  <si>
    <t>HSS14X14X5/8</t>
  </si>
  <si>
    <t>HSS14X4X1/2</t>
  </si>
  <si>
    <t>HSS14X4X1/4</t>
  </si>
  <si>
    <t>HSS14X4X3/16</t>
  </si>
  <si>
    <t>HSS14X4X3/8</t>
  </si>
  <si>
    <t>HSS14X4X5/16</t>
  </si>
  <si>
    <t>HSS14X4X5/8</t>
  </si>
  <si>
    <t>HSS14X6X1/2</t>
  </si>
  <si>
    <t>HSS14X6X1/4</t>
  </si>
  <si>
    <t>HSS14X6X3/16</t>
  </si>
  <si>
    <t>HSS14X6X3/8</t>
  </si>
  <si>
    <t>HSS14X6X5/16</t>
  </si>
  <si>
    <t>HSS14X6X5/8</t>
  </si>
  <si>
    <t>HSS16X0.250</t>
  </si>
  <si>
    <t>HSS16X0.312</t>
  </si>
  <si>
    <t>HSS16X0.375</t>
  </si>
  <si>
    <t>HSS16X0.438</t>
  </si>
  <si>
    <t>HSS16X0.500</t>
  </si>
  <si>
    <t>HSS16X0.625</t>
  </si>
  <si>
    <t>HSS16X12X1/2</t>
  </si>
  <si>
    <t>HSS16X12X3/8</t>
  </si>
  <si>
    <t>HSS16X12X5/16</t>
  </si>
  <si>
    <t>HSS16X12X5/8</t>
  </si>
  <si>
    <t>HSS16X16X1/2</t>
  </si>
  <si>
    <t>HSS16X16X3/8</t>
  </si>
  <si>
    <t>HSS16X16X5/16</t>
  </si>
  <si>
    <t>HSS16X16X5/8</t>
  </si>
  <si>
    <t>HSS16X4X1/2</t>
  </si>
  <si>
    <t>HSS16X4X1/4</t>
  </si>
  <si>
    <t>HSS16X4X3/16</t>
  </si>
  <si>
    <t>HSS16X4X3/8</t>
  </si>
  <si>
    <t>HSS16X4X5/16</t>
  </si>
  <si>
    <t>HSS16X4X5/8</t>
  </si>
  <si>
    <t>HSS16X8X1/2</t>
  </si>
  <si>
    <t>HSS16X8X1/4</t>
  </si>
  <si>
    <t>HSS16X8X3/8</t>
  </si>
  <si>
    <t>HSS16X8X5/16</t>
  </si>
  <si>
    <t>HSS16X8X5/8</t>
  </si>
  <si>
    <t>HSS18X0.375</t>
  </si>
  <si>
    <t>HSS18X0.500</t>
  </si>
  <si>
    <t>HSS18X6X1/2</t>
  </si>
  <si>
    <t>HSS18X6X1/4</t>
  </si>
  <si>
    <t>HSS18X6X3/8</t>
  </si>
  <si>
    <t>HSS18X6X5/16</t>
  </si>
  <si>
    <t>HSS18X6X5/8</t>
  </si>
  <si>
    <t>HSS2.375X0.125</t>
  </si>
  <si>
    <t>HSS2.375X0.154</t>
  </si>
  <si>
    <t>HSS2.375X0.188</t>
  </si>
  <si>
    <t>HSS2.375X0.218</t>
  </si>
  <si>
    <t>HSS2.375X0.250</t>
  </si>
  <si>
    <t>HSS2.500X0.125</t>
  </si>
  <si>
    <t>HSS2.500X0.188</t>
  </si>
  <si>
    <t>HSS2.500X0.250</t>
  </si>
  <si>
    <t>HSS2.875X0.125</t>
  </si>
  <si>
    <t>HSS2.875X0.188</t>
  </si>
  <si>
    <t>HSS2.875X0.203</t>
  </si>
  <si>
    <t>HSS2.875X0.250</t>
  </si>
  <si>
    <t>HSS20X0.375</t>
  </si>
  <si>
    <t>HSS20X0.500</t>
  </si>
  <si>
    <t>HSS20X12X1/2</t>
  </si>
  <si>
    <t>HSS20X12X3/8</t>
  </si>
  <si>
    <t>HSS20X12X5/16</t>
  </si>
  <si>
    <t>HSS20X12X5/8</t>
  </si>
  <si>
    <t>HSS20X4X1/2</t>
  </si>
  <si>
    <t>HSS20X4X1/4</t>
  </si>
  <si>
    <t>HSS20X4X3/8</t>
  </si>
  <si>
    <t>HSS20X4X5/16</t>
  </si>
  <si>
    <t>HSS20X8X1/2</t>
  </si>
  <si>
    <t>HSS20X8X3/8</t>
  </si>
  <si>
    <t>HSS20X8X5/16</t>
  </si>
  <si>
    <t>HSS20X8X5/8</t>
  </si>
  <si>
    <t>HSS2-1/2X1-1/2X1/4</t>
  </si>
  <si>
    <t>HSS2-1/2X1-1/2X1/8</t>
  </si>
  <si>
    <t>HSS2-1/2X1-1/2X3/16</t>
  </si>
  <si>
    <t>HSS2-1/2X1X1/8</t>
  </si>
  <si>
    <t>HSS2-1/2X1X3/16</t>
  </si>
  <si>
    <t>HSS2-1/2X2-1/2X1/4</t>
  </si>
  <si>
    <t>HSS2-1/2X2-1/2X1/8</t>
  </si>
  <si>
    <t>HSS2-1/2X2-1/2X3/16</t>
  </si>
  <si>
    <t>HSS2-1/2X2-1/2X5/16</t>
  </si>
  <si>
    <t>HSS2-1/2X2X1/4</t>
  </si>
  <si>
    <t>HSS2-1/2X2X1/8</t>
  </si>
  <si>
    <t>HSS2-1/2X2X3/16</t>
  </si>
  <si>
    <t>HSS2-1/4X2-1/4X1/4</t>
  </si>
  <si>
    <t>HSS2-1/4X2-1/4X1/8</t>
  </si>
  <si>
    <t>HSS2-1/4X2-1/4X3/16</t>
  </si>
  <si>
    <t>HSS2-1/4X2X1/8</t>
  </si>
  <si>
    <t>HSS2-1/4X2X3/16</t>
  </si>
  <si>
    <t>HSS2X1-1/2X3/16</t>
  </si>
  <si>
    <t>HSS2X1X1/8</t>
  </si>
  <si>
    <t>HSS2X1X3/16</t>
  </si>
  <si>
    <t>HSS2X2X1/4</t>
  </si>
  <si>
    <t>HSS2X2X1/8</t>
  </si>
  <si>
    <t>HSS2X2X3/16</t>
  </si>
  <si>
    <t>HSS3.500X0.125</t>
  </si>
  <si>
    <t>HSS3.500X0.188</t>
  </si>
  <si>
    <t>HSS3.500X0.203</t>
  </si>
  <si>
    <t>HSS3.500X0.216</t>
  </si>
  <si>
    <t>HSS3.500X0.250</t>
  </si>
  <si>
    <t>HSS3.500X0.300</t>
  </si>
  <si>
    <t>HSS3.500X0.313</t>
  </si>
  <si>
    <t>HSS3-1/2X1-1/2X1/4</t>
  </si>
  <si>
    <t>HSS3-1/2X1-1/2X1/8</t>
  </si>
  <si>
    <t>HSS3-1/2X1-1/2X3/16</t>
  </si>
  <si>
    <t>HSS3-1/2X2X1/4</t>
  </si>
  <si>
    <t>HSS3-1/2X2X1/8</t>
  </si>
  <si>
    <t>HSS3-1/2X2X3/16</t>
  </si>
  <si>
    <t>HSS3-1/2X3-1/2X1/4</t>
  </si>
  <si>
    <t>HSS3-1/2X3-1/2X1/8</t>
  </si>
  <si>
    <t>HSS3-1/2X3-1/2X3/16</t>
  </si>
  <si>
    <t>HSS3-1/2X3-1/2X3/8</t>
  </si>
  <si>
    <t>HSS3-1/2X3-1/2X5/16</t>
  </si>
  <si>
    <t>HSS3X0.125</t>
  </si>
  <si>
    <t>HSS3X0.134</t>
  </si>
  <si>
    <t>HSS3X0.152</t>
  </si>
  <si>
    <t>HSS3X0.188</t>
  </si>
  <si>
    <t>HSS3X0.203</t>
  </si>
  <si>
    <t>HSS3X0.216</t>
  </si>
  <si>
    <t>HSS3X0.250</t>
  </si>
  <si>
    <t>HSS3X1-1/2X1/4</t>
  </si>
  <si>
    <t>HSS3X1-1/2X1/8</t>
  </si>
  <si>
    <t>HSS3X1-1/2X3/16</t>
  </si>
  <si>
    <t>HSS3X1X1/8</t>
  </si>
  <si>
    <t>HSS3X1X3/16</t>
  </si>
  <si>
    <t>HSS3X2-1/2X1/4</t>
  </si>
  <si>
    <t>HSS3X2-1/2X1/8</t>
  </si>
  <si>
    <t>HSS3X2-1/2X3/16</t>
  </si>
  <si>
    <t>HSS3X2-1/2X5/16</t>
  </si>
  <si>
    <t>HSS3X2X1/4</t>
  </si>
  <si>
    <t>HSS3X2X1/8</t>
  </si>
  <si>
    <t>HSS3X2X3/16</t>
  </si>
  <si>
    <t>HSS3X2X5/16</t>
  </si>
  <si>
    <t>HSS3X3X1/4</t>
  </si>
  <si>
    <t>HSS3X3X1/8</t>
  </si>
  <si>
    <t>HSS3X3X3/16</t>
  </si>
  <si>
    <t>HSS3X3X3/8</t>
  </si>
  <si>
    <t>HSS3X3X5/16</t>
  </si>
  <si>
    <t>HSS4.500X0.125</t>
  </si>
  <si>
    <t>HSS4.500X0.188</t>
  </si>
  <si>
    <t>HSS4.500X0.237</t>
  </si>
  <si>
    <t>HSS4.500X0.337</t>
  </si>
  <si>
    <t>HSS4.500X0.375</t>
  </si>
  <si>
    <t>HSS4-1/2X4-1/2X1/2</t>
  </si>
  <si>
    <t>HSS4-1/2X4-1/2X1/4</t>
  </si>
  <si>
    <t>HSS4-1/2X4-1/2X1/8</t>
  </si>
  <si>
    <t>HSS4-1/2X4-1/2X3/16</t>
  </si>
  <si>
    <t>HSS4-1/2X4-1/2X3/8</t>
  </si>
  <si>
    <t>HSS4-1/2X4-1/2X5/16</t>
  </si>
  <si>
    <t>HSS4X0.125</t>
  </si>
  <si>
    <t>HSS4X0.188</t>
  </si>
  <si>
    <t>HSS4X0.220</t>
  </si>
  <si>
    <t>HSS4X0.226</t>
  </si>
  <si>
    <t>HSS4X0.237</t>
  </si>
  <si>
    <t>HSS4X0.250</t>
  </si>
  <si>
    <t>HSS4X0.313</t>
  </si>
  <si>
    <t>HSS4X2-1/2X1/4</t>
  </si>
  <si>
    <t>HSS4X2-1/2X1/8</t>
  </si>
  <si>
    <t>HSS4X2-1/2X3/16</t>
  </si>
  <si>
    <t>HSS4X2-1/2X3/8</t>
  </si>
  <si>
    <t>HSS4X2-1/2X5/16</t>
  </si>
  <si>
    <t>HSS4X2X1/4</t>
  </si>
  <si>
    <t>HSS4X2X1/8</t>
  </si>
  <si>
    <t>HSS4X2X3/16</t>
  </si>
  <si>
    <t>HSS4X2X3/8</t>
  </si>
  <si>
    <t>HSS4X2X5/16</t>
  </si>
  <si>
    <t>HSS4X3X1/4</t>
  </si>
  <si>
    <t>HSS4X3X1/8</t>
  </si>
  <si>
    <t>HSS4X3X3/16</t>
  </si>
  <si>
    <t>HSS4X3X3/8</t>
  </si>
  <si>
    <t>HSS4X3X5/16</t>
  </si>
  <si>
    <t>HSS4X4X1/2</t>
  </si>
  <si>
    <t>HSS4X4X1/4</t>
  </si>
  <si>
    <t>HSS4X4X1/8</t>
  </si>
  <si>
    <t>HSS4X4X3/16</t>
  </si>
  <si>
    <t>HSS4X4X3/8</t>
  </si>
  <si>
    <t>HSS4X4X5/16</t>
  </si>
  <si>
    <t>HSS5.500X0.258</t>
  </si>
  <si>
    <t>HSS5.500X0.375</t>
  </si>
  <si>
    <t>HSS5.500X0.500</t>
  </si>
  <si>
    <t>HSS5.563X0.134</t>
  </si>
  <si>
    <t>HSS5.563X0.188</t>
  </si>
  <si>
    <t>HSS5.563X0.258</t>
  </si>
  <si>
    <t>HSS5.563X0.375</t>
  </si>
  <si>
    <t>HSS5.563X0.500</t>
  </si>
  <si>
    <t>HSS5-1/2X5-1/2X1/4</t>
  </si>
  <si>
    <t>HSS5-1/2X5-1/2X1/8</t>
  </si>
  <si>
    <t>HSS5-1/2X5-1/2X3/16</t>
  </si>
  <si>
    <t>HSS5-1/2X5-1/2X3/8</t>
  </si>
  <si>
    <t>HSS5-1/2X5-1/2X5/16</t>
  </si>
  <si>
    <t>HSS5X0.125</t>
  </si>
  <si>
    <t>HSS5X0.188</t>
  </si>
  <si>
    <t>HSS5X0.250</t>
  </si>
  <si>
    <t>HSS5X0.258</t>
  </si>
  <si>
    <t>HSS5X0.312</t>
  </si>
  <si>
    <t>HSS5X0.375</t>
  </si>
  <si>
    <t>HSS5X0.500</t>
  </si>
  <si>
    <t>HSS5X2-1/2X1/4</t>
  </si>
  <si>
    <t>HSS5X2-1/2X1/8</t>
  </si>
  <si>
    <t>HSS5X2-1/2X3/16</t>
  </si>
  <si>
    <t>HSS5X2X1/4</t>
  </si>
  <si>
    <t>HSS5X2X1/8</t>
  </si>
  <si>
    <t>HSS5X2X3/16</t>
  </si>
  <si>
    <t>HSS5X2X3/8</t>
  </si>
  <si>
    <t>HSS5X2X5/16</t>
  </si>
  <si>
    <t>HSS5X3X1/2</t>
  </si>
  <si>
    <t>HSS5X3X1/4</t>
  </si>
  <si>
    <t>HSS5X3X1/8</t>
  </si>
  <si>
    <t>HSS5X3X3/16</t>
  </si>
  <si>
    <t>HSS5X3X3/8</t>
  </si>
  <si>
    <t>HSS5X3X5/16</t>
  </si>
  <si>
    <t>HSS5X4X1/2</t>
  </si>
  <si>
    <t>HSS5X4X1/4</t>
  </si>
  <si>
    <t>HSS5X4X1/8</t>
  </si>
  <si>
    <t>HSS5X4X3/16</t>
  </si>
  <si>
    <t>HSS5X4X3/8</t>
  </si>
  <si>
    <t>HSS5X4X5/16</t>
  </si>
  <si>
    <t>HSS5X5X1/2</t>
  </si>
  <si>
    <t>HSS5X5X1/4</t>
  </si>
  <si>
    <t>HSS5X5X1/8</t>
  </si>
  <si>
    <t>HSS5X5X3/16</t>
  </si>
  <si>
    <t>HSS5X5X3/8</t>
  </si>
  <si>
    <t>HSS5X5X5/16</t>
  </si>
  <si>
    <t>HSS6.625X0.125</t>
  </si>
  <si>
    <t>HSS6.625X0.188</t>
  </si>
  <si>
    <t>HSS6.625X0.250</t>
  </si>
  <si>
    <t>HSS6.625X0.280</t>
  </si>
  <si>
    <t>HSS6.625X0.312</t>
  </si>
  <si>
    <t>HSS6.625X0.375</t>
  </si>
  <si>
    <t>HSS6.625X0.432</t>
  </si>
  <si>
    <t>HSS6.625X0.500</t>
  </si>
  <si>
    <t>HSS6.875X0.188</t>
  </si>
  <si>
    <t>HSS6.875X0.250</t>
  </si>
  <si>
    <t>HSS6.875X0.312</t>
  </si>
  <si>
    <t>HSS6.875X0.375</t>
  </si>
  <si>
    <t>HSS6.875X0.500</t>
  </si>
  <si>
    <t>HSS6X0.125</t>
  </si>
  <si>
    <t>HSS6X0.188</t>
  </si>
  <si>
    <t>HSS6X0.250</t>
  </si>
  <si>
    <t>HSS6X0.280</t>
  </si>
  <si>
    <t>HSS6X0.312</t>
  </si>
  <si>
    <t>HSS6X0.375</t>
  </si>
  <si>
    <t>HSS6X0.500</t>
  </si>
  <si>
    <t>HSS6X2X1/4</t>
  </si>
  <si>
    <t>HSS6X2X1/8</t>
  </si>
  <si>
    <t>HSS6X2X3/16</t>
  </si>
  <si>
    <t>HSS6X2X3/8</t>
  </si>
  <si>
    <t>HSS6X2X5/16</t>
  </si>
  <si>
    <t>HSS6X3X1/2</t>
  </si>
  <si>
    <t>HSS6X3X1/4</t>
  </si>
  <si>
    <t>HSS6X3X1/8</t>
  </si>
  <si>
    <t>HSS6X3X3/16</t>
  </si>
  <si>
    <t>HSS6X3X3/8</t>
  </si>
  <si>
    <t>HSS6X3X5/16</t>
  </si>
  <si>
    <t>HSS6X4X1/2</t>
  </si>
  <si>
    <t>HSS6X4X1/4</t>
  </si>
  <si>
    <t>HSS6X4X1/8</t>
  </si>
  <si>
    <t>HSS6X4X3/16</t>
  </si>
  <si>
    <t>HSS6X4X3/8</t>
  </si>
  <si>
    <t>HSS6X4X5/16</t>
  </si>
  <si>
    <t>HSS6X5X1/2</t>
  </si>
  <si>
    <t>HSS6X5X1/4</t>
  </si>
  <si>
    <t>HSS6X5X1/8</t>
  </si>
  <si>
    <t>HSS6X5X3/16</t>
  </si>
  <si>
    <t>HSS6X5X3/8</t>
  </si>
  <si>
    <t>HSS6X5X5/16</t>
  </si>
  <si>
    <t>HSS6X6X1/2</t>
  </si>
  <si>
    <t>HSS6X6X1/4</t>
  </si>
  <si>
    <t>HSS6X6X1/8</t>
  </si>
  <si>
    <t>HSS6X6X3/16</t>
  </si>
  <si>
    <t>HSS6X6X3/8</t>
  </si>
  <si>
    <t>HSS6X6X5/16</t>
  </si>
  <si>
    <t>HSS6X6X5/8</t>
  </si>
  <si>
    <t>HSS7.500X0.188</t>
  </si>
  <si>
    <t>HSS7.500X0.250</t>
  </si>
  <si>
    <t>HSS7.500X0.312</t>
  </si>
  <si>
    <t>HSS7.500X0.375</t>
  </si>
  <si>
    <t>HSS7.500X0.500</t>
  </si>
  <si>
    <t>HSS7.625X0.328</t>
  </si>
  <si>
    <t>HSS7.625X0.375</t>
  </si>
  <si>
    <t>HSS7X0.125</t>
  </si>
  <si>
    <t>HSS7X0.188</t>
  </si>
  <si>
    <t>HSS7X0.250</t>
  </si>
  <si>
    <t>HSS7X0.312</t>
  </si>
  <si>
    <t>HSS7X0.375</t>
  </si>
  <si>
    <t>HSS7X0.500</t>
  </si>
  <si>
    <t>HSS7X2X1/2</t>
  </si>
  <si>
    <t>HSS7X2X1/4</t>
  </si>
  <si>
    <t>HSS7X2X3/16</t>
  </si>
  <si>
    <t>HSS7X3X1/2</t>
  </si>
  <si>
    <t>HSS7X3X1/4</t>
  </si>
  <si>
    <t>HSS7X3X1/8</t>
  </si>
  <si>
    <t>HSS7X3X3/16</t>
  </si>
  <si>
    <t>HSS7X3X3/8</t>
  </si>
  <si>
    <t>HSS7X3X5/16</t>
  </si>
  <si>
    <t>HSS7X4X1/2</t>
  </si>
  <si>
    <t>HSS7X4X1/4</t>
  </si>
  <si>
    <t>HSS7X4X1/8</t>
  </si>
  <si>
    <t>HSS7X4X3/16</t>
  </si>
  <si>
    <t>HSS7X4X3/8</t>
  </si>
  <si>
    <t>HSS7X4X5/16</t>
  </si>
  <si>
    <t>HSS7X5X1/2</t>
  </si>
  <si>
    <t>HSS7X5X1/4</t>
  </si>
  <si>
    <t>HSS7X5X1/8</t>
  </si>
  <si>
    <t>HSS7X5X3/16</t>
  </si>
  <si>
    <t>HSS7X5X3/8</t>
  </si>
  <si>
    <t>HSS7X5X5/16</t>
  </si>
  <si>
    <t>HSS7X7X1/2</t>
  </si>
  <si>
    <t>HSS7X7X1/4</t>
  </si>
  <si>
    <t>HSS7X7X1/8</t>
  </si>
  <si>
    <t>HSS7X7X3/16</t>
  </si>
  <si>
    <t>HSS7X7X3/8</t>
  </si>
  <si>
    <t>HSS7X7X5/16</t>
  </si>
  <si>
    <t>HSS7X7X5/8</t>
  </si>
  <si>
    <t>HSS8.625X0.188</t>
  </si>
  <si>
    <t>HSS8.625X0.250</t>
  </si>
  <si>
    <t>HSS8.625X0.322</t>
  </si>
  <si>
    <t>HSS8.625X0.375</t>
  </si>
  <si>
    <t>HSS8.625X0.500</t>
  </si>
  <si>
    <t>HSS8.625X0.625</t>
  </si>
  <si>
    <t>HSS8X2X1/4</t>
  </si>
  <si>
    <t>HSS8X2X1/8</t>
  </si>
  <si>
    <t>HSS8X2X3/16</t>
  </si>
  <si>
    <t>HSS8X2X3/8</t>
  </si>
  <si>
    <t>HSS8X2X5/16</t>
  </si>
  <si>
    <t>HSS8X3X1/2</t>
  </si>
  <si>
    <t>HSS8X3X1/4</t>
  </si>
  <si>
    <t>HSS8X3X1/8</t>
  </si>
  <si>
    <t>HSS8X3X3/16</t>
  </si>
  <si>
    <t>HSS8X3X3/8</t>
  </si>
  <si>
    <t>HSS8X3X5/16</t>
  </si>
  <si>
    <t>HSS8X4X1/2</t>
  </si>
  <si>
    <t>HSS8X4X1/4</t>
  </si>
  <si>
    <t>HSS8X4X1/8</t>
  </si>
  <si>
    <t>HSS8X4X3/16</t>
  </si>
  <si>
    <t>HSS8X4X3/8</t>
  </si>
  <si>
    <t>HSS8X4X5/16</t>
  </si>
  <si>
    <t>HSS8X4X5/8</t>
  </si>
  <si>
    <t>HSS8X6X1/2</t>
  </si>
  <si>
    <t>HSS8X6X1/4</t>
  </si>
  <si>
    <t>HSS8X6X3/16</t>
  </si>
  <si>
    <t>HSS8X6X3/8</t>
  </si>
  <si>
    <t>HSS8X6X5/16</t>
  </si>
  <si>
    <t>HSS8X6X5/8</t>
  </si>
  <si>
    <t>HSS8X8X1/2</t>
  </si>
  <si>
    <t>HSS8X8X1/4</t>
  </si>
  <si>
    <t>HSS8X8X1/8</t>
  </si>
  <si>
    <t>HSS8X8X3/16</t>
  </si>
  <si>
    <t>HSS8X8X3/8</t>
  </si>
  <si>
    <t>HSS8X8X5/16</t>
  </si>
  <si>
    <t>HSS8X8X5/8</t>
  </si>
  <si>
    <t>HSS9.625X0.188</t>
  </si>
  <si>
    <t>HSS9.625X0.250</t>
  </si>
  <si>
    <t>HSS9.625X0.312</t>
  </si>
  <si>
    <t>HSS9.625X0.375</t>
  </si>
  <si>
    <t>HSS9.625X0.500</t>
  </si>
  <si>
    <t>HSS9X3X1/2</t>
  </si>
  <si>
    <t>HSS9X3X1/4</t>
  </si>
  <si>
    <t>HSS9X3X3/16</t>
  </si>
  <si>
    <t>HSS9X3X3/8</t>
  </si>
  <si>
    <t>HSS9X3X5/16</t>
  </si>
  <si>
    <t>HSS9X5X1/2</t>
  </si>
  <si>
    <t>HSS9X5X1/4</t>
  </si>
  <si>
    <t>HSS9X5X3/16</t>
  </si>
  <si>
    <t>HSS9X5X3/8</t>
  </si>
  <si>
    <t>HSS9X5X5/16</t>
  </si>
  <si>
    <t>HSS9X5X5/8</t>
  </si>
  <si>
    <t>HSS9X7X1/2</t>
  </si>
  <si>
    <t>HSS9X7X1/4</t>
  </si>
  <si>
    <t>HSS9X7X3/16</t>
  </si>
  <si>
    <t>HSS9X7X3/8</t>
  </si>
  <si>
    <t>HSS9X7X5/16</t>
  </si>
  <si>
    <t>HSS9X7X5/8</t>
  </si>
  <si>
    <t>HSS9X9X1/2</t>
  </si>
  <si>
    <t>HSS9X9X1/4</t>
  </si>
  <si>
    <t>HSS9X9X1/8</t>
  </si>
  <si>
    <t>HSS9X9X3/16</t>
  </si>
  <si>
    <t>HSS9X9X3/8</t>
  </si>
  <si>
    <t>HSS9X9X5/16</t>
  </si>
  <si>
    <t>HSS9X9X5/8</t>
  </si>
  <si>
    <t>part (b)</t>
  </si>
  <si>
    <t>part (c)</t>
  </si>
  <si>
    <t>Case</t>
  </si>
  <si>
    <t>D/t</t>
  </si>
  <si>
    <t>Coeff.</t>
  </si>
  <si>
    <t>Ratio</t>
  </si>
  <si>
    <t>b/t</t>
  </si>
  <si>
    <t>Part</t>
  </si>
  <si>
    <t>(kips)</t>
  </si>
  <si>
    <t>a</t>
  </si>
  <si>
    <t>b</t>
  </si>
  <si>
    <t>c</t>
  </si>
  <si>
    <t>Solution Summary:</t>
  </si>
  <si>
    <t>Section</t>
  </si>
  <si>
    <t>Steel</t>
  </si>
  <si>
    <t>by:  TBQ</t>
  </si>
  <si>
    <t>Area Tributary to the column</t>
  </si>
  <si>
    <t>Level</t>
  </si>
  <si>
    <t>Roof</t>
  </si>
  <si>
    <t>3rd floor</t>
  </si>
  <si>
    <t>2nd floor</t>
  </si>
  <si>
    <t>Ext Wall D</t>
  </si>
  <si>
    <t>Length of Ext Wall supported</t>
  </si>
  <si>
    <t>Flr D</t>
  </si>
  <si>
    <t>Roof D</t>
  </si>
  <si>
    <t>Flr L</t>
  </si>
  <si>
    <t>Roof S</t>
  </si>
  <si>
    <t>Height</t>
  </si>
  <si>
    <t>LRFD Load Cases</t>
  </si>
  <si>
    <t>ASD Load Cases</t>
  </si>
  <si>
    <t>unit loads (psf):</t>
  </si>
  <si>
    <t>(lb)</t>
  </si>
  <si>
    <t>lbs</t>
  </si>
  <si>
    <t>Determine the loads on the column:</t>
  </si>
  <si>
    <t xml:space="preserve">From the drawings, we find that the tributary area at each level is the same.  See the next drawing for </t>
  </si>
  <si>
    <t>a view of the tributary area.</t>
  </si>
  <si>
    <t>sqft per level (rounded up to the nearest integer.)</t>
  </si>
  <si>
    <t>Column load at first floor level, P =</t>
  </si>
  <si>
    <t>These appear to be the likely to control load cases:</t>
  </si>
  <si>
    <t>LRFD Pu =</t>
  </si>
  <si>
    <t>ASD Pa =</t>
  </si>
  <si>
    <t>Search for the lightest Rnd HSS:</t>
  </si>
  <si>
    <t>Column Height</t>
  </si>
  <si>
    <t>(ft)</t>
  </si>
  <si>
    <t>Effective Length Coefficient, K</t>
  </si>
  <si>
    <t>Stl Type:</t>
  </si>
  <si>
    <r>
      <t>req'd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</si>
  <si>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Req'd/Act</t>
  </si>
  <si>
    <t>IShapes</t>
  </si>
  <si>
    <t>RectHSS</t>
  </si>
  <si>
    <t>RndHSS</t>
  </si>
  <si>
    <t>wt/ft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</si>
  <si>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</si>
  <si>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(ksi)</t>
  </si>
  <si>
    <t>Section to Try</t>
  </si>
  <si>
    <t>Note:  It is useful to sort the section property tables by member weight when selecting lightest weight members.  This was done</t>
  </si>
  <si>
    <t>one a separate sheet for this problem.  Sorting the tables allows you to easily find lightest weight members that work.</t>
  </si>
  <si>
    <t>Conclusion:</t>
  </si>
  <si>
    <t>For ASD, use the HSS5.563X0.134.</t>
  </si>
  <si>
    <t>----</t>
  </si>
  <si>
    <r>
      <t>Part of P</t>
    </r>
    <r>
      <rPr>
        <vertAlign val="subscript"/>
        <sz val="10"/>
        <rFont val="Arial"/>
        <family val="2"/>
      </rPr>
      <t>s,eq</t>
    </r>
  </si>
  <si>
    <r>
      <t>P</t>
    </r>
    <r>
      <rPr>
        <vertAlign val="subscript"/>
        <sz val="10"/>
        <rFont val="Arial"/>
        <family val="2"/>
      </rPr>
      <t>s,eq</t>
    </r>
  </si>
  <si>
    <t>Ps,eq</t>
  </si>
  <si>
    <t>Example 7.1</t>
  </si>
  <si>
    <t>Example 7.2</t>
  </si>
  <si>
    <t>Example 7.3</t>
  </si>
  <si>
    <r>
      <t>Required P</t>
    </r>
    <r>
      <rPr>
        <vertAlign val="subscript"/>
        <sz val="10"/>
        <rFont val="Arial"/>
        <family val="2"/>
      </rPr>
      <t>n</t>
    </r>
  </si>
  <si>
    <t>Slenderness limit</t>
  </si>
  <si>
    <t>Best Solution:</t>
  </si>
  <si>
    <r>
      <t>P</t>
    </r>
    <r>
      <rPr>
        <b/>
        <vertAlign val="subscript"/>
        <sz val="10"/>
        <rFont val="Arial"/>
        <family val="2"/>
      </rPr>
      <t xml:space="preserve">s,eq </t>
    </r>
    <r>
      <rPr>
        <b/>
        <u val="single"/>
        <sz val="10"/>
        <rFont val="Arial"/>
        <family val="2"/>
      </rPr>
      <t>&lt;</t>
    </r>
  </si>
  <si>
    <t>Orient column so that the strong axis is associated with the largest KL</t>
  </si>
  <si>
    <t>For LRFD, can use the HSS4X0.188.  Given the rounding up on the trib area, this column is close enough.</t>
  </si>
  <si>
    <t>use HSS.563X0.134: slight increase in weight gets lots of reserve capacity!</t>
  </si>
  <si>
    <t>Strong</t>
  </si>
  <si>
    <t>Check Local Buckling Criteria:  SCM Table B4.1 and SCM E7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</si>
  <si>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 A</t>
    </r>
    <r>
      <rPr>
        <vertAlign val="subscript"/>
        <sz val="10"/>
        <rFont val="Arial"/>
        <family val="2"/>
      </rPr>
      <t>g</t>
    </r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</si>
  <si>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 A</t>
    </r>
    <r>
      <rPr>
        <vertAlign val="subscript"/>
        <sz val="10"/>
        <rFont val="Arial"/>
        <family val="2"/>
      </rPr>
      <t>g</t>
    </r>
  </si>
  <si>
    <r>
      <t>Controlling 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/r</t>
    </r>
  </si>
  <si>
    <r>
      <t>(L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/r)/limit</t>
    </r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</si>
  <si>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/r</t>
    </r>
  </si>
  <si>
    <t>Use SCM Section E3</t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</si>
  <si>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/r</t>
    </r>
  </si>
  <si>
    <t>A Beginners Guide to the Steel Construction Manual, 15th Edition</t>
  </si>
  <si>
    <t>last modified:  14 August 2017</t>
  </si>
  <si>
    <r>
      <t>(L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)x</t>
    </r>
  </si>
  <si>
    <r>
      <t>(L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)y</t>
    </r>
  </si>
  <si>
    <r>
      <t>A</t>
    </r>
    <r>
      <rPr>
        <vertAlign val="subscript"/>
        <sz val="10"/>
        <rFont val="Arial"/>
        <family val="2"/>
      </rPr>
      <t>e</t>
    </r>
  </si>
  <si>
    <t>Computed Constants</t>
  </si>
  <si>
    <r>
      <t xml:space="preserve">  4.71*sqrt(E/F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) =</t>
    </r>
  </si>
  <si>
    <t>Local Buckling Criteria:  SCM Table B4.1a</t>
  </si>
  <si>
    <r>
      <t xml:space="preserve">Case 1, </t>
    </r>
    <r>
      <rPr>
        <sz val="10"/>
        <rFont val="Symbol"/>
        <family val="1"/>
      </rPr>
      <t>l</t>
    </r>
    <r>
      <rPr>
        <sz val="10"/>
        <rFont val="Arial"/>
        <family val="0"/>
      </rPr>
      <t>r</t>
    </r>
  </si>
  <si>
    <t>(Unstiffened Element, flange)</t>
  </si>
  <si>
    <r>
      <t xml:space="preserve">Case 5, </t>
    </r>
    <r>
      <rPr>
        <sz val="10"/>
        <rFont val="Symbol"/>
        <family val="1"/>
      </rPr>
      <t>l</t>
    </r>
    <r>
      <rPr>
        <sz val="10"/>
        <rFont val="Arial"/>
        <family val="0"/>
      </rPr>
      <t>r</t>
    </r>
  </si>
  <si>
    <t>(Stiffened Element, web)</t>
  </si>
  <si>
    <t>Table E7.1 Factors</t>
  </si>
  <si>
    <t>c1</t>
  </si>
  <si>
    <t>c2</t>
  </si>
  <si>
    <t>Case (a)</t>
  </si>
  <si>
    <t>Case (c)</t>
  </si>
  <si>
    <t>Sections sorted by weight:  Lightest to Heaviest</t>
  </si>
  <si>
    <t>Summary</t>
  </si>
  <si>
    <t>Section Properties</t>
  </si>
  <si>
    <t>General Slenderness Ratios</t>
  </si>
  <si>
    <t>Unstiffened</t>
  </si>
  <si>
    <t>Area</t>
  </si>
  <si>
    <t>Stiffened</t>
  </si>
  <si>
    <t>Slenderness</t>
  </si>
  <si>
    <t>Compressive Strength: SCM E3, E7</t>
  </si>
  <si>
    <t>Control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</si>
  <si>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/F</t>
    </r>
    <r>
      <rPr>
        <vertAlign val="subscript"/>
        <sz val="10"/>
        <rFont val="Arial"/>
        <family val="2"/>
      </rPr>
      <t>cr</t>
    </r>
  </si>
  <si>
    <t>Act/limit</t>
  </si>
  <si>
    <r>
      <t>F</t>
    </r>
    <r>
      <rPr>
        <vertAlign val="subscript"/>
        <sz val="10"/>
        <rFont val="Arial"/>
        <family val="2"/>
      </rPr>
      <t>el</t>
    </r>
  </si>
  <si>
    <t>Reduction</t>
  </si>
  <si>
    <r>
      <t>A</t>
    </r>
    <r>
      <rPr>
        <b/>
        <vertAlign val="subscript"/>
        <sz val="10"/>
        <rFont val="Arial"/>
        <family val="2"/>
      </rPr>
      <t>e</t>
    </r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</si>
  <si>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</si>
  <si>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W18x65</t>
  </si>
  <si>
    <r>
      <t>(L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/r)x</t>
    </r>
  </si>
  <si>
    <r>
      <t>(L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/r)y</t>
    </r>
  </si>
  <si>
    <r>
      <t>b</t>
    </r>
    <r>
      <rPr>
        <vertAlign val="subscript"/>
        <sz val="10"/>
        <rFont val="Arial"/>
        <family val="2"/>
      </rPr>
      <t>e</t>
    </r>
  </si>
  <si>
    <r>
      <t>t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</si>
  <si>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f</t>
    </r>
  </si>
  <si>
    <r>
      <t>b</t>
    </r>
    <r>
      <rPr>
        <vertAlign val="subscript"/>
        <sz val="10"/>
        <rFont val="Arial"/>
        <family val="2"/>
      </rPr>
      <t>f</t>
    </r>
  </si>
  <si>
    <r>
      <t>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/2t</t>
    </r>
    <r>
      <rPr>
        <vertAlign val="subscript"/>
        <sz val="10"/>
        <rFont val="Arial"/>
        <family val="2"/>
      </rPr>
      <t>f</t>
    </r>
  </si>
  <si>
    <r>
      <t>h/t</t>
    </r>
    <r>
      <rPr>
        <vertAlign val="subscript"/>
        <sz val="10"/>
        <rFont val="Arial"/>
        <family val="2"/>
      </rPr>
      <t>w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</si>
  <si>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</si>
  <si>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</si>
  <si>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r>
      <t>P</t>
    </r>
    <r>
      <rPr>
        <b/>
        <vertAlign val="subscript"/>
        <sz val="10"/>
        <rFont val="Arial"/>
        <family val="2"/>
      </rPr>
      <t>n</t>
    </r>
  </si>
  <si>
    <r>
      <t>F</t>
    </r>
    <r>
      <rPr>
        <b/>
        <vertAlign val="subscript"/>
        <sz val="10"/>
        <rFont val="Arial"/>
        <family val="2"/>
      </rPr>
      <t>cr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</si>
</sst>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"/>
    <numFmt numFmtId="169" formatCode="_(* #,##0.0_);_(* \(#,##0.0\);_(* &quot;-&quot;??_);_(@_)"/>
    <numFmt numFmtId="170" formatCode="_(* #,##0_);_(* \(#,##0\);_(* &quot;-&quot;??_);_(@_)"/>
    <numFmt numFmtId="171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29" borderId="0" applyFont="0" applyFill="0" applyBorder="0" applyAlignment="0" applyProtection="0"/>
    <xf numFmtId="2" fontId="0" fillId="29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166" fontId="0" fillId="0" borderId="11" xfId="62" applyNumberFormat="1" applyFont="1" applyBorder="1" applyAlignment="1" applyProtection="1">
      <alignment/>
      <protection hidden="1"/>
    </xf>
    <xf numFmtId="166" fontId="0" fillId="0" borderId="0" xfId="62" applyNumberFormat="1" applyFont="1" applyBorder="1" applyAlignment="1" applyProtection="1">
      <alignment/>
      <protection hidden="1"/>
    </xf>
    <xf numFmtId="166" fontId="0" fillId="0" borderId="12" xfId="62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29" borderId="0" xfId="48" applyFont="1" applyAlignment="1" applyProtection="1">
      <alignment vertic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2" fontId="1" fillId="36" borderId="0" xfId="48" applyFont="1" applyFill="1" applyAlignment="1" applyProtection="1">
      <alignment vertical="center"/>
      <protection hidden="1"/>
    </xf>
    <xf numFmtId="2" fontId="1" fillId="29" borderId="0" xfId="48" applyFont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hidden="1"/>
    </xf>
    <xf numFmtId="2" fontId="0" fillId="37" borderId="11" xfId="0" applyNumberFormat="1" applyFill="1" applyBorder="1" applyAlignment="1" applyProtection="1">
      <alignment horizontal="center"/>
      <protection hidden="1"/>
    </xf>
    <xf numFmtId="2" fontId="0" fillId="37" borderId="0" xfId="0" applyNumberFormat="1" applyFill="1" applyBorder="1" applyAlignment="1" applyProtection="1">
      <alignment horizontal="center"/>
      <protection hidden="1"/>
    </xf>
    <xf numFmtId="2" fontId="0" fillId="37" borderId="12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horizontal="right" vertical="center"/>
      <protection hidden="1"/>
    </xf>
    <xf numFmtId="10" fontId="0" fillId="0" borderId="0" xfId="62" applyNumberFormat="1" applyFont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0" fontId="0" fillId="0" borderId="13" xfId="62" applyNumberFormat="1" applyFont="1" applyBorder="1" applyAlignment="1" applyProtection="1">
      <alignment horizontal="center"/>
      <protection hidden="1"/>
    </xf>
    <xf numFmtId="10" fontId="0" fillId="0" borderId="16" xfId="62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2" fontId="0" fillId="35" borderId="0" xfId="0" applyNumberFormat="1" applyFill="1" applyBorder="1" applyAlignment="1" applyProtection="1">
      <alignment horizontal="center"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10" fontId="0" fillId="35" borderId="0" xfId="62" applyNumberFormat="1" applyFont="1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2" fontId="0" fillId="35" borderId="24" xfId="0" applyNumberFormat="1" applyFill="1" applyBorder="1" applyAlignment="1" applyProtection="1">
      <alignment horizontal="center"/>
      <protection hidden="1"/>
    </xf>
    <xf numFmtId="2" fontId="0" fillId="35" borderId="24" xfId="0" applyNumberFormat="1" applyFill="1" applyBorder="1" applyAlignment="1" applyProtection="1">
      <alignment/>
      <protection hidden="1"/>
    </xf>
    <xf numFmtId="10" fontId="0" fillId="35" borderId="24" xfId="62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ill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3" fontId="0" fillId="0" borderId="11" xfId="42" applyNumberFormat="1" applyFont="1" applyBorder="1" applyAlignment="1" applyProtection="1">
      <alignment horizontal="center"/>
      <protection hidden="1"/>
    </xf>
    <xf numFmtId="3" fontId="0" fillId="0" borderId="14" xfId="42" applyNumberFormat="1" applyFont="1" applyBorder="1" applyAlignment="1" applyProtection="1">
      <alignment horizontal="center"/>
      <protection hidden="1"/>
    </xf>
    <xf numFmtId="3" fontId="0" fillId="0" borderId="17" xfId="42" applyNumberFormat="1" applyFont="1" applyBorder="1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3" fontId="0" fillId="0" borderId="13" xfId="42" applyNumberFormat="1" applyFont="1" applyBorder="1" applyAlignment="1" applyProtection="1">
      <alignment horizontal="center"/>
      <protection hidden="1"/>
    </xf>
    <xf numFmtId="3" fontId="0" fillId="0" borderId="18" xfId="42" applyNumberFormat="1" applyFont="1" applyBorder="1" applyAlignment="1" applyProtection="1">
      <alignment horizontal="center"/>
      <protection hidden="1"/>
    </xf>
    <xf numFmtId="3" fontId="0" fillId="0" borderId="12" xfId="42" applyNumberFormat="1" applyFont="1" applyBorder="1" applyAlignment="1" applyProtection="1">
      <alignment horizontal="center"/>
      <protection hidden="1"/>
    </xf>
    <xf numFmtId="3" fontId="0" fillId="0" borderId="16" xfId="42" applyNumberFormat="1" applyFont="1" applyBorder="1" applyAlignment="1" applyProtection="1">
      <alignment horizontal="center"/>
      <protection hidden="1"/>
    </xf>
    <xf numFmtId="3" fontId="0" fillId="0" borderId="25" xfId="42" applyNumberFormat="1" applyFont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1" fillId="35" borderId="2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15" xfId="0" applyFill="1" applyBorder="1" applyAlignment="1" applyProtection="1">
      <alignment/>
      <protection hidden="1"/>
    </xf>
    <xf numFmtId="0" fontId="0" fillId="38" borderId="10" xfId="0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Font="1" applyAlignment="1" applyProtection="1">
      <alignment horizontal="right"/>
      <protection hidden="1"/>
    </xf>
    <xf numFmtId="0" fontId="0" fillId="39" borderId="0" xfId="0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 horizontal="center"/>
      <protection locked="0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2" fontId="0" fillId="0" borderId="25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3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31" xfId="0" applyBorder="1" applyAlignment="1">
      <alignment/>
    </xf>
    <xf numFmtId="0" fontId="0" fillId="0" borderId="10" xfId="0" applyFont="1" applyBorder="1" applyAlignment="1" applyProtection="1">
      <alignment horizontal="center"/>
      <protection hidden="1"/>
    </xf>
    <xf numFmtId="2" fontId="0" fillId="0" borderId="29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0" fillId="38" borderId="19" xfId="0" applyFont="1" applyFill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2" fontId="0" fillId="0" borderId="13" xfId="0" applyNumberForma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ixed" xfId="48"/>
    <cellStyle name="Fixed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8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85725</xdr:colOff>
      <xdr:row>11</xdr:row>
      <xdr:rowOff>85725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0" y="600075"/>
          <a:ext cx="67913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The following members are being considered for use as a concentrically loaded column.  The column has effective lengths,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of 15 ft in one direction and 6 ft in the orthogonal direction.  The load consists of 1 part Dead Load, 2 parts Live Load and 1.5 part Snow Load.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W10x19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Rectangular HSS 10x4x1/2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Round HSS 7.5x0.500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38100</xdr:colOff>
      <xdr:row>19</xdr:row>
      <xdr:rowOff>66675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0" y="2867025"/>
          <a:ext cx="6743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Determine the capacity of each section for each condition.  Consider both ASD and LRFD, expressing the results in comparable terms.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361950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552450"/>
          <a:ext cx="5953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 the building drawing set the column located the intersection of grids G &amp; 12  supports some floor, roof, and exterior wall.  See drawings BLDG S1 and S2.</a:t>
          </a:r>
        </a:p>
      </xdr:txBody>
    </xdr:sp>
    <xdr:clientData/>
  </xdr:twoCellAnchor>
  <xdr:twoCellAnchor>
    <xdr:from>
      <xdr:col>0</xdr:col>
      <xdr:colOff>0</xdr:colOff>
      <xdr:row>7</xdr:row>
      <xdr:rowOff>38100</xdr:rowOff>
    </xdr:from>
    <xdr:to>
      <xdr:col>9</xdr:col>
      <xdr:colOff>333375</xdr:colOff>
      <xdr:row>8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1171575"/>
          <a:ext cx="5924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Select a Round HSS section that may be used at the first floor at this location.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361950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552450"/>
          <a:ext cx="5953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column as effective lengths (KL)x and (KL)y of 30 ft and 6 ft, respectively.  The load are such that the minimum required nominal axial strength for the column is 800 kips.  Use ASTM A992 steel.</a:t>
          </a:r>
        </a:p>
      </xdr:txBody>
    </xdr:sp>
    <xdr:clientData/>
  </xdr:twoCellAnchor>
  <xdr:twoCellAnchor>
    <xdr:from>
      <xdr:col>0</xdr:col>
      <xdr:colOff>0</xdr:colOff>
      <xdr:row>13</xdr:row>
      <xdr:rowOff>38100</xdr:rowOff>
    </xdr:from>
    <xdr:to>
      <xdr:col>9</xdr:col>
      <xdr:colOff>333375</xdr:colOff>
      <xdr:row>14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2219325"/>
          <a:ext cx="5924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Select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lightest W section that will support the given load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16384" width="9.140625" style="1" customWidth="1"/>
  </cols>
  <sheetData>
    <row r="1" spans="1:8" ht="12.75">
      <c r="A1" s="142" t="s">
        <v>1084</v>
      </c>
      <c r="H1" s="142" t="s">
        <v>1085</v>
      </c>
    </row>
    <row r="2" spans="1:8" ht="12.75">
      <c r="A2" s="2" t="s">
        <v>1065</v>
      </c>
      <c r="H2" s="1" t="s">
        <v>1017</v>
      </c>
    </row>
    <row r="13" spans="2:3" ht="15.75">
      <c r="B13" s="36" t="s">
        <v>29</v>
      </c>
      <c r="C13" s="36" t="s">
        <v>1062</v>
      </c>
    </row>
    <row r="14" spans="2:8" ht="15.75">
      <c r="B14" s="37" t="s">
        <v>30</v>
      </c>
      <c r="C14" s="32">
        <v>1</v>
      </c>
      <c r="F14" s="142" t="s">
        <v>1086</v>
      </c>
      <c r="G14" s="35">
        <v>15</v>
      </c>
      <c r="H14" s="1" t="s">
        <v>4</v>
      </c>
    </row>
    <row r="15" spans="2:8" ht="15.75">
      <c r="B15" s="36" t="s">
        <v>31</v>
      </c>
      <c r="C15" s="33">
        <v>1.5</v>
      </c>
      <c r="F15" s="142" t="s">
        <v>1087</v>
      </c>
      <c r="G15" s="35">
        <v>6</v>
      </c>
      <c r="H15" s="1" t="s">
        <v>4</v>
      </c>
    </row>
    <row r="16" spans="2:3" ht="12.75">
      <c r="B16" s="40" t="s">
        <v>32</v>
      </c>
      <c r="C16" s="34">
        <v>2</v>
      </c>
    </row>
    <row r="22" ht="12.75">
      <c r="A22" s="2" t="s">
        <v>511</v>
      </c>
    </row>
    <row r="23" ht="12.75">
      <c r="A23" s="2"/>
    </row>
    <row r="24" ht="12.75">
      <c r="A24" s="1" t="s">
        <v>1014</v>
      </c>
    </row>
    <row r="25" spans="1:7" ht="12.75">
      <c r="A25" s="2"/>
      <c r="C25" s="48"/>
      <c r="F25" s="163" t="s">
        <v>1064</v>
      </c>
      <c r="G25" s="163"/>
    </row>
    <row r="26" spans="1:7" ht="12.75">
      <c r="A26" s="36"/>
      <c r="F26" s="48" t="s">
        <v>7</v>
      </c>
      <c r="G26" s="48" t="s">
        <v>8</v>
      </c>
    </row>
    <row r="27" spans="1:7" ht="12.75">
      <c r="A27" s="36" t="s">
        <v>1009</v>
      </c>
      <c r="B27" s="1" t="s">
        <v>1015</v>
      </c>
      <c r="D27" s="1" t="s">
        <v>1016</v>
      </c>
      <c r="F27" s="37" t="s">
        <v>1010</v>
      </c>
      <c r="G27" s="37" t="s">
        <v>1010</v>
      </c>
    </row>
    <row r="28" spans="1:7" ht="12.75">
      <c r="A28" s="37" t="s">
        <v>1011</v>
      </c>
      <c r="B28" s="38" t="str">
        <f>+B43</f>
        <v>W10X19</v>
      </c>
      <c r="C28" s="38"/>
      <c r="D28" s="38" t="str">
        <f>+B44</f>
        <v>A992</v>
      </c>
      <c r="E28" s="38"/>
      <c r="F28" s="72">
        <f>+C76</f>
        <v>117.43830163790537</v>
      </c>
      <c r="G28" s="72">
        <f>+H76</f>
        <v>127.17296068344079</v>
      </c>
    </row>
    <row r="29" spans="1:7" ht="12.75">
      <c r="A29" s="36" t="s">
        <v>1012</v>
      </c>
      <c r="B29" s="39" t="str">
        <f>+B78</f>
        <v>HSS10X4X1/2</v>
      </c>
      <c r="C29" s="39"/>
      <c r="D29" s="39" t="str">
        <f>+B79</f>
        <v>A500 Gr B, Rect HSS</v>
      </c>
      <c r="E29" s="39"/>
      <c r="F29" s="73">
        <f>+C110</f>
        <v>301.28001874599397</v>
      </c>
      <c r="G29" s="73">
        <f>+H110</f>
        <v>326.2536280269557</v>
      </c>
    </row>
    <row r="30" spans="1:7" ht="12.75">
      <c r="A30" s="40" t="s">
        <v>1013</v>
      </c>
      <c r="B30" s="41" t="str">
        <f>+B112</f>
        <v>HSS7.500X0.500</v>
      </c>
      <c r="C30" s="41"/>
      <c r="D30" s="41" t="str">
        <f>+B113</f>
        <v>A500 Gr B, Rnd HSS</v>
      </c>
      <c r="E30" s="41"/>
      <c r="F30" s="74">
        <f>+C144</f>
        <v>215.42697544234068</v>
      </c>
      <c r="G30" s="74">
        <f>+H144</f>
        <v>233.2840810534903</v>
      </c>
    </row>
    <row r="32" spans="1:2" ht="12.75">
      <c r="A32" s="43" t="s">
        <v>18</v>
      </c>
      <c r="B32" s="41"/>
    </row>
    <row r="33" spans="2:9" ht="12.75">
      <c r="B33" s="39"/>
      <c r="C33" s="39"/>
      <c r="H33" s="39"/>
      <c r="I33" s="39"/>
    </row>
    <row r="34" spans="2:9" ht="15.75">
      <c r="B34" s="36" t="s">
        <v>29</v>
      </c>
      <c r="D34" s="36" t="s">
        <v>1062</v>
      </c>
      <c r="H34" s="39"/>
      <c r="I34" s="39"/>
    </row>
    <row r="35" spans="2:9" ht="15.75">
      <c r="B35" s="37" t="s">
        <v>30</v>
      </c>
      <c r="C35" s="38"/>
      <c r="D35" s="37">
        <f>+C14</f>
        <v>1</v>
      </c>
      <c r="E35" s="44">
        <f>+D35/(SUM(D$35:D$37))</f>
        <v>0.2222222222222222</v>
      </c>
      <c r="F35" s="38" t="s">
        <v>1063</v>
      </c>
      <c r="H35" s="39"/>
      <c r="I35" s="39"/>
    </row>
    <row r="36" spans="2:9" ht="15.75">
      <c r="B36" s="36" t="s">
        <v>31</v>
      </c>
      <c r="C36" s="39"/>
      <c r="D36" s="36">
        <f>+C15</f>
        <v>1.5</v>
      </c>
      <c r="E36" s="45">
        <f>+D36/(SUM(D$35:D$37))</f>
        <v>0.3333333333333333</v>
      </c>
      <c r="F36" s="39" t="s">
        <v>1063</v>
      </c>
      <c r="H36" s="39"/>
      <c r="I36" s="39"/>
    </row>
    <row r="37" spans="2:9" ht="15.75">
      <c r="B37" s="40" t="s">
        <v>32</v>
      </c>
      <c r="C37" s="41"/>
      <c r="D37" s="40">
        <f>+C16</f>
        <v>2</v>
      </c>
      <c r="E37" s="46">
        <f>+D37/(SUM(D$35:D$37))</f>
        <v>0.4444444444444444</v>
      </c>
      <c r="F37" s="41" t="s">
        <v>1063</v>
      </c>
      <c r="H37" s="39"/>
      <c r="I37" s="39"/>
    </row>
    <row r="38" spans="2:9" ht="12.75">
      <c r="B38" s="39"/>
      <c r="C38" s="39"/>
      <c r="H38" s="39"/>
      <c r="I38" s="39"/>
    </row>
    <row r="39" spans="1:9" ht="12.75">
      <c r="A39" s="39" t="s">
        <v>27</v>
      </c>
      <c r="B39" s="39"/>
      <c r="C39" s="39"/>
      <c r="G39" s="39" t="s">
        <v>28</v>
      </c>
      <c r="H39" s="39"/>
      <c r="I39" s="39"/>
    </row>
    <row r="40" spans="1:12" ht="15.75">
      <c r="A40" s="39" t="s">
        <v>19</v>
      </c>
      <c r="B40" s="39"/>
      <c r="C40" s="39"/>
      <c r="D40" s="1" t="s">
        <v>20</v>
      </c>
      <c r="E40" s="47">
        <f>1.2*E35+1.6*E37+1*E36</f>
        <v>1.3111111111111111</v>
      </c>
      <c r="F40" s="1" t="s">
        <v>1063</v>
      </c>
      <c r="G40" s="39" t="s">
        <v>21</v>
      </c>
      <c r="H40" s="39"/>
      <c r="I40" s="39"/>
      <c r="J40" s="1" t="s">
        <v>22</v>
      </c>
      <c r="K40" s="75">
        <f>1*E35+0.75*(E36+E37)</f>
        <v>0.8055555555555555</v>
      </c>
      <c r="L40" s="1" t="s">
        <v>1063</v>
      </c>
    </row>
    <row r="43" spans="1:6" ht="15.75">
      <c r="A43" s="2" t="s">
        <v>33</v>
      </c>
      <c r="B43" s="35" t="s">
        <v>218</v>
      </c>
      <c r="D43" s="1" t="s">
        <v>506</v>
      </c>
      <c r="E43" s="1">
        <f>VLOOKUP(B44,StlProp,2)</f>
        <v>50</v>
      </c>
      <c r="F43" s="1" t="s">
        <v>3</v>
      </c>
    </row>
    <row r="44" spans="2:4" ht="12.75">
      <c r="B44" s="35" t="s">
        <v>492</v>
      </c>
      <c r="D44" s="1" t="s">
        <v>1072</v>
      </c>
    </row>
    <row r="46" spans="2:8" ht="12.75">
      <c r="B46" s="1" t="str">
        <f>IF(OR(G66&gt;1,G67&gt;1),"Sender Elements:  Use SCM Section E7","Use SCM Section E3")</f>
        <v>Use SCM Section E3</v>
      </c>
      <c r="G46" s="53"/>
      <c r="H46" s="54"/>
    </row>
    <row r="47" spans="7:8" ht="12.75">
      <c r="G47" s="53"/>
      <c r="H47" s="54"/>
    </row>
    <row r="48" ht="12.75">
      <c r="B48" s="1" t="s">
        <v>499</v>
      </c>
    </row>
    <row r="49" spans="2:4" ht="15.75">
      <c r="B49" s="48" t="s">
        <v>502</v>
      </c>
      <c r="C49" s="48" t="s">
        <v>500</v>
      </c>
      <c r="D49" s="143" t="s">
        <v>1083</v>
      </c>
    </row>
    <row r="50" spans="2:4" ht="12.75">
      <c r="B50" s="55"/>
      <c r="C50" s="55" t="s">
        <v>503</v>
      </c>
      <c r="D50" s="55"/>
    </row>
    <row r="51" spans="2:5" ht="12.75">
      <c r="B51" s="158" t="s">
        <v>1075</v>
      </c>
      <c r="C51" s="37">
        <f>VLOOKUP(B43,StlSects,33)</f>
        <v>4.14</v>
      </c>
      <c r="D51" s="49">
        <f>12*G14/C51</f>
        <v>43.47826086956522</v>
      </c>
      <c r="E51" s="1" t="str">
        <f>IF(D51&gt;D52,"&lt;--- Controlling Value"," ")</f>
        <v> </v>
      </c>
    </row>
    <row r="52" spans="2:5" ht="12.75">
      <c r="B52" s="40" t="s">
        <v>501</v>
      </c>
      <c r="C52" s="40">
        <f>VLOOKUP(B43,StlSects,37)</f>
        <v>0.874</v>
      </c>
      <c r="D52" s="51">
        <f>12*G15/C52</f>
        <v>82.37986270022883</v>
      </c>
      <c r="E52" s="1" t="str">
        <f>IF(D52&gt;D51,"&lt;--- Controlling Value"," ")</f>
        <v>&lt;--- Controlling Value</v>
      </c>
    </row>
    <row r="54" ht="15.75">
      <c r="B54" s="1" t="s">
        <v>504</v>
      </c>
    </row>
    <row r="55" ht="12.75">
      <c r="C55" s="1" t="s">
        <v>5</v>
      </c>
    </row>
    <row r="57" spans="3:5" ht="15.75">
      <c r="C57" s="1" t="s">
        <v>505</v>
      </c>
      <c r="E57" s="53">
        <f>4.71*SQRT(29000/E43)</f>
        <v>113.43182093222343</v>
      </c>
    </row>
    <row r="58" spans="3:5" ht="15.75">
      <c r="C58" s="142" t="s">
        <v>1079</v>
      </c>
      <c r="E58" s="53">
        <f>MAX(D51:D52)</f>
        <v>82.37986270022883</v>
      </c>
    </row>
    <row r="59" spans="3:6" ht="15.75">
      <c r="C59" s="142" t="s">
        <v>1080</v>
      </c>
      <c r="E59" s="54">
        <f>+E58/E57</f>
        <v>0.7262500242277832</v>
      </c>
      <c r="F59" s="1" t="str">
        <f>IF(E59&lt;=1,"Use SCM Equation E3-2","Use SCM Equation E3-3")</f>
        <v>Use SCM Equation E3-2</v>
      </c>
    </row>
    <row r="61" spans="3:5" ht="15.75">
      <c r="C61" s="1" t="s">
        <v>507</v>
      </c>
      <c r="D61" s="53">
        <f>+(PI()^2)*29000/(E58^2)</f>
        <v>42.17505092845477</v>
      </c>
      <c r="E61" s="1" t="s">
        <v>3</v>
      </c>
    </row>
    <row r="62" spans="3:5" ht="15.75">
      <c r="C62" s="1" t="s">
        <v>508</v>
      </c>
      <c r="D62" s="53">
        <f>IF(E59&lt;1,E43*0.658^(E43/D61),0.877*D61)</f>
        <v>30.44180746292525</v>
      </c>
      <c r="E62" s="1" t="s">
        <v>3</v>
      </c>
    </row>
    <row r="63" ht="12.75">
      <c r="D63" s="53"/>
    </row>
    <row r="64" ht="12.75">
      <c r="B64" s="1" t="s">
        <v>1076</v>
      </c>
    </row>
    <row r="65" spans="2:7" ht="12.75">
      <c r="B65" s="48" t="s">
        <v>1004</v>
      </c>
      <c r="C65" s="48" t="s">
        <v>1006</v>
      </c>
      <c r="D65" s="48" t="s">
        <v>1007</v>
      </c>
      <c r="E65" s="48" t="s">
        <v>497</v>
      </c>
      <c r="F65" s="48" t="s">
        <v>496</v>
      </c>
      <c r="G65" s="48" t="s">
        <v>498</v>
      </c>
    </row>
    <row r="66" spans="2:8" ht="12.75">
      <c r="B66" s="37">
        <v>1</v>
      </c>
      <c r="C66" s="37">
        <v>0.56</v>
      </c>
      <c r="D66" s="37" t="s">
        <v>0</v>
      </c>
      <c r="E66" s="37">
        <f>VLOOKUP(B43,StlSects,25)</f>
        <v>5.09</v>
      </c>
      <c r="F66" s="49">
        <f>0.56*SQRT(29000/E43)*SQRT(E43/D62)</f>
        <v>17.284300512643032</v>
      </c>
      <c r="G66" s="50">
        <f>+E66/F66</f>
        <v>0.29448689556611174</v>
      </c>
      <c r="H66" s="38" t="str">
        <f>IF(G66&lt;=1,"Not Slender","SLENDER!!!")</f>
        <v>Not Slender</v>
      </c>
    </row>
    <row r="67" spans="2:8" ht="12.75">
      <c r="B67" s="40">
        <v>5</v>
      </c>
      <c r="C67" s="40">
        <v>1.49</v>
      </c>
      <c r="D67" s="40" t="s">
        <v>1</v>
      </c>
      <c r="E67" s="40">
        <f>VLOOKUP(B43,StlSects,27)</f>
        <v>35.4</v>
      </c>
      <c r="F67" s="51">
        <f>+F66*1.49/0.56</f>
        <v>45.98858529256807</v>
      </c>
      <c r="G67" s="52">
        <f>+E67/F67</f>
        <v>0.7697562291771731</v>
      </c>
      <c r="H67" s="41" t="str">
        <f>IF(G67&lt;=1,"Not Slender","SLENDER!!!")</f>
        <v>Not Slender</v>
      </c>
    </row>
    <row r="68" ht="12.75">
      <c r="D68" s="53"/>
    </row>
    <row r="69" spans="3:5" ht="15.75">
      <c r="C69" s="142" t="s">
        <v>1077</v>
      </c>
      <c r="D69" s="56">
        <f>VLOOKUP(B43,StlSects,5)</f>
        <v>5.62</v>
      </c>
      <c r="E69" s="1" t="s">
        <v>6</v>
      </c>
    </row>
    <row r="70" spans="3:5" ht="15.75">
      <c r="C70" s="1" t="s">
        <v>510</v>
      </c>
      <c r="D70" s="53">
        <f>+D62*D69</f>
        <v>171.0829579416399</v>
      </c>
      <c r="E70" s="1" t="s">
        <v>10</v>
      </c>
    </row>
    <row r="72" spans="2:9" ht="12.75">
      <c r="B72" s="41" t="s">
        <v>7</v>
      </c>
      <c r="C72" s="41"/>
      <c r="D72" s="41"/>
      <c r="G72" s="41" t="s">
        <v>8</v>
      </c>
      <c r="H72" s="41"/>
      <c r="I72" s="41"/>
    </row>
    <row r="73" spans="2:9" ht="15.75">
      <c r="B73" s="57" t="s">
        <v>14</v>
      </c>
      <c r="C73" s="58">
        <v>0.9</v>
      </c>
      <c r="D73" s="39"/>
      <c r="G73" s="57" t="s">
        <v>15</v>
      </c>
      <c r="H73" s="58">
        <v>1.67</v>
      </c>
      <c r="I73" s="39"/>
    </row>
    <row r="74" spans="2:9" ht="15.75">
      <c r="B74" s="59" t="s">
        <v>9</v>
      </c>
      <c r="C74" s="60">
        <f>+D70*C73</f>
        <v>153.97466214747593</v>
      </c>
      <c r="D74" s="58" t="s">
        <v>10</v>
      </c>
      <c r="G74" s="59" t="s">
        <v>11</v>
      </c>
      <c r="H74" s="60">
        <f>+D70/H73</f>
        <v>102.44488499499396</v>
      </c>
      <c r="I74" s="58" t="s">
        <v>10</v>
      </c>
    </row>
    <row r="75" spans="2:10" ht="12.75">
      <c r="B75" s="61" t="s">
        <v>12</v>
      </c>
      <c r="C75" s="62">
        <f>+E$40</f>
        <v>1.3111111111111111</v>
      </c>
      <c r="D75" s="62"/>
      <c r="E75" s="62"/>
      <c r="F75" s="62"/>
      <c r="G75" s="62" t="s">
        <v>12</v>
      </c>
      <c r="H75" s="62">
        <f>+K$40</f>
        <v>0.8055555555555555</v>
      </c>
      <c r="I75" s="62"/>
      <c r="J75" s="62"/>
    </row>
    <row r="76" spans="2:10" ht="14.25">
      <c r="B76" s="63" t="s">
        <v>1071</v>
      </c>
      <c r="C76" s="64">
        <f>+C74/C75</f>
        <v>117.43830163790537</v>
      </c>
      <c r="D76" s="64" t="s">
        <v>13</v>
      </c>
      <c r="E76" s="64"/>
      <c r="F76" s="65"/>
      <c r="G76" s="63" t="s">
        <v>1071</v>
      </c>
      <c r="H76" s="64">
        <f>+H74/H75</f>
        <v>127.17296068344079</v>
      </c>
      <c r="I76" s="64" t="s">
        <v>13</v>
      </c>
      <c r="J76" s="64"/>
    </row>
    <row r="78" spans="1:6" ht="15.75">
      <c r="A78" s="2" t="s">
        <v>1002</v>
      </c>
      <c r="B78" s="35" t="s">
        <v>548</v>
      </c>
      <c r="D78" s="1" t="s">
        <v>506</v>
      </c>
      <c r="E78" s="1">
        <f>VLOOKUP(B79,StlProp,2)</f>
        <v>46</v>
      </c>
      <c r="F78" s="1" t="s">
        <v>3</v>
      </c>
    </row>
    <row r="79" ht="12.75">
      <c r="B79" s="35" t="s">
        <v>489</v>
      </c>
    </row>
    <row r="81" spans="2:8" ht="12.75">
      <c r="B81" s="142" t="s">
        <v>1082</v>
      </c>
      <c r="G81" s="53"/>
      <c r="H81" s="54"/>
    </row>
    <row r="82" spans="7:8" ht="12.75">
      <c r="G82" s="53"/>
      <c r="H82" s="54"/>
    </row>
    <row r="83" ht="12.75">
      <c r="B83" s="1" t="s">
        <v>499</v>
      </c>
    </row>
    <row r="84" spans="2:4" ht="15.75">
      <c r="B84" s="48" t="s">
        <v>502</v>
      </c>
      <c r="C84" s="48" t="s">
        <v>500</v>
      </c>
      <c r="D84" s="143" t="s">
        <v>1081</v>
      </c>
    </row>
    <row r="85" spans="2:4" ht="12.75">
      <c r="B85" s="55"/>
      <c r="C85" s="55" t="s">
        <v>503</v>
      </c>
      <c r="D85" s="55"/>
    </row>
    <row r="86" spans="2:5" ht="12.75">
      <c r="B86" s="158" t="s">
        <v>1075</v>
      </c>
      <c r="C86" s="37">
        <f>VLOOKUP(B78,StlSects,33)</f>
        <v>3.34</v>
      </c>
      <c r="D86" s="49">
        <f>12*G$14/C86</f>
        <v>53.89221556886228</v>
      </c>
      <c r="E86" s="1" t="str">
        <f>IF(D86&gt;D87,"&lt;--- Controlling Value"," ")</f>
        <v>&lt;--- Controlling Value</v>
      </c>
    </row>
    <row r="87" spans="2:5" ht="12.75">
      <c r="B87" s="40" t="s">
        <v>501</v>
      </c>
      <c r="C87" s="40">
        <f>VLOOKUP(B78,StlSects,37)</f>
        <v>1.59</v>
      </c>
      <c r="D87" s="51">
        <f>12*G$15/C87</f>
        <v>45.283018867924525</v>
      </c>
      <c r="E87" s="1" t="str">
        <f>IF(D87&gt;D86,"&lt;--- Controlling Value"," ")</f>
        <v> </v>
      </c>
    </row>
    <row r="89" ht="15.75">
      <c r="B89" s="1" t="s">
        <v>504</v>
      </c>
    </row>
    <row r="90" ht="12.75">
      <c r="C90" s="142" t="s">
        <v>5</v>
      </c>
    </row>
    <row r="92" spans="3:5" ht="15.75">
      <c r="C92" s="142" t="s">
        <v>505</v>
      </c>
      <c r="E92" s="53">
        <f>4.71*SQRT(29000/E78)</f>
        <v>118.26084838554797</v>
      </c>
    </row>
    <row r="93" spans="3:5" ht="15.75">
      <c r="C93" s="142" t="s">
        <v>1079</v>
      </c>
      <c r="E93" s="53">
        <f>MAX(D86:D87)</f>
        <v>53.89221556886228</v>
      </c>
    </row>
    <row r="94" spans="3:5" ht="15.75">
      <c r="C94" s="142" t="s">
        <v>1080</v>
      </c>
      <c r="E94" s="54">
        <f>+E93/E92</f>
        <v>0.45570631620336116</v>
      </c>
    </row>
    <row r="96" spans="3:5" ht="15.75">
      <c r="C96" s="1" t="s">
        <v>507</v>
      </c>
      <c r="D96" s="53">
        <f>+(PI()^2)*29000/(E93^2)</f>
        <v>98.54751255700558</v>
      </c>
      <c r="E96" s="1" t="s">
        <v>3</v>
      </c>
    </row>
    <row r="97" spans="3:5" ht="15.75">
      <c r="C97" s="1" t="s">
        <v>508</v>
      </c>
      <c r="D97" s="53">
        <f>IF(E94&lt;1,E78*0.658^(E78/D96),0.877*D96)</f>
        <v>37.836358250348326</v>
      </c>
      <c r="E97" s="1" t="s">
        <v>3</v>
      </c>
    </row>
    <row r="98" ht="12.75">
      <c r="D98" s="53"/>
    </row>
    <row r="99" ht="12.75">
      <c r="B99" s="142" t="s">
        <v>1076</v>
      </c>
    </row>
    <row r="100" spans="2:7" ht="12.75">
      <c r="B100" s="48" t="s">
        <v>1004</v>
      </c>
      <c r="C100" s="48" t="s">
        <v>1006</v>
      </c>
      <c r="D100" s="48" t="s">
        <v>1007</v>
      </c>
      <c r="E100" s="48" t="s">
        <v>497</v>
      </c>
      <c r="F100" s="48" t="s">
        <v>496</v>
      </c>
      <c r="G100" s="48" t="s">
        <v>498</v>
      </c>
    </row>
    <row r="101" spans="2:8" ht="12.75">
      <c r="B101" s="55">
        <v>6</v>
      </c>
      <c r="C101" s="68">
        <v>1.4</v>
      </c>
      <c r="D101" s="55" t="s">
        <v>1008</v>
      </c>
      <c r="E101" s="55">
        <f>MAX(VLOOKUP(B78,StlSects,26),VLOOKUP(B78,StlSects,28))</f>
        <v>18.5</v>
      </c>
      <c r="F101" s="68">
        <f>C101*SQRT(29000/E78)*SQRT(E78/D97)</f>
        <v>38.75898274464884</v>
      </c>
      <c r="G101" s="69">
        <f>+E101/F101</f>
        <v>0.4773087085871508</v>
      </c>
      <c r="H101" s="67" t="str">
        <f>IF(G101&lt;=1,"Not Slender","SLENDER!!!")</f>
        <v>Not Slender</v>
      </c>
    </row>
    <row r="102" ht="12.75">
      <c r="D102" s="53"/>
    </row>
    <row r="103" spans="3:5" ht="15.75">
      <c r="C103" s="142" t="s">
        <v>1078</v>
      </c>
      <c r="D103" s="56">
        <f>VLOOKUP(B78,StlSects,5)</f>
        <v>11.6</v>
      </c>
      <c r="E103" s="1" t="s">
        <v>6</v>
      </c>
    </row>
    <row r="104" spans="3:5" ht="15.75">
      <c r="C104" s="1" t="s">
        <v>510</v>
      </c>
      <c r="D104" s="53">
        <f>+D97*D103</f>
        <v>438.90175570404057</v>
      </c>
      <c r="E104" s="1" t="s">
        <v>10</v>
      </c>
    </row>
    <row r="106" spans="2:9" ht="12.75">
      <c r="B106" s="41" t="s">
        <v>7</v>
      </c>
      <c r="C106" s="41"/>
      <c r="D106" s="41"/>
      <c r="G106" s="41" t="s">
        <v>8</v>
      </c>
      <c r="H106" s="41"/>
      <c r="I106" s="41"/>
    </row>
    <row r="107" spans="2:9" ht="15.75">
      <c r="B107" s="57" t="s">
        <v>14</v>
      </c>
      <c r="C107" s="58">
        <v>0.9</v>
      </c>
      <c r="D107" s="39"/>
      <c r="G107" s="57" t="s">
        <v>15</v>
      </c>
      <c r="H107" s="58">
        <v>1.67</v>
      </c>
      <c r="I107" s="39"/>
    </row>
    <row r="108" spans="2:9" ht="15.75">
      <c r="B108" s="59" t="s">
        <v>9</v>
      </c>
      <c r="C108" s="60">
        <f>+D104*C107</f>
        <v>395.0115801336365</v>
      </c>
      <c r="D108" s="58" t="s">
        <v>10</v>
      </c>
      <c r="G108" s="59" t="s">
        <v>11</v>
      </c>
      <c r="H108" s="60">
        <f>+D104/H107</f>
        <v>262.8154225772698</v>
      </c>
      <c r="I108" s="58" t="s">
        <v>10</v>
      </c>
    </row>
    <row r="109" spans="2:10" ht="12.75">
      <c r="B109" s="61" t="s">
        <v>12</v>
      </c>
      <c r="C109" s="62">
        <f>+E$40</f>
        <v>1.3111111111111111</v>
      </c>
      <c r="D109" s="62"/>
      <c r="E109" s="62"/>
      <c r="F109" s="62"/>
      <c r="G109" s="62" t="s">
        <v>12</v>
      </c>
      <c r="H109" s="62">
        <f>+K$40</f>
        <v>0.8055555555555555</v>
      </c>
      <c r="I109" s="62"/>
      <c r="J109" s="62"/>
    </row>
    <row r="110" spans="2:10" ht="14.25">
      <c r="B110" s="63" t="s">
        <v>1071</v>
      </c>
      <c r="C110" s="64">
        <f>+C108/C109</f>
        <v>301.28001874599397</v>
      </c>
      <c r="D110" s="64" t="s">
        <v>13</v>
      </c>
      <c r="E110" s="64"/>
      <c r="F110" s="65"/>
      <c r="G110" s="63" t="s">
        <v>1071</v>
      </c>
      <c r="H110" s="64">
        <f>+H108/H109</f>
        <v>326.2536280269557</v>
      </c>
      <c r="I110" s="64" t="s">
        <v>13</v>
      </c>
      <c r="J110" s="64"/>
    </row>
    <row r="112" spans="1:6" ht="15.75">
      <c r="A112" s="2" t="s">
        <v>1003</v>
      </c>
      <c r="B112" s="35" t="s">
        <v>899</v>
      </c>
      <c r="D112" s="1" t="s">
        <v>506</v>
      </c>
      <c r="E112" s="1">
        <f>VLOOKUP(B113,StlProp,2)</f>
        <v>42</v>
      </c>
      <c r="F112" s="1" t="s">
        <v>3</v>
      </c>
    </row>
    <row r="113" ht="12.75">
      <c r="B113" s="35" t="s">
        <v>488</v>
      </c>
    </row>
    <row r="114" ht="12.75">
      <c r="B114" s="70"/>
    </row>
    <row r="115" spans="2:8" ht="12.75">
      <c r="B115" s="1" t="str">
        <f>IF(G135&gt;1,"Sender Elements:  Use SCM Section E7","Use SCM Section E3")</f>
        <v>Use SCM Section E3</v>
      </c>
      <c r="G115" s="53"/>
      <c r="H115" s="54"/>
    </row>
    <row r="116" spans="7:8" ht="12.75">
      <c r="G116" s="53"/>
      <c r="H116" s="54"/>
    </row>
    <row r="117" ht="12.75">
      <c r="B117" s="1" t="s">
        <v>499</v>
      </c>
    </row>
    <row r="118" spans="2:4" ht="15.75">
      <c r="B118" s="48" t="s">
        <v>502</v>
      </c>
      <c r="C118" s="48" t="s">
        <v>500</v>
      </c>
      <c r="D118" s="143" t="s">
        <v>1081</v>
      </c>
    </row>
    <row r="119" spans="2:4" ht="12.75">
      <c r="B119" s="55"/>
      <c r="C119" s="55" t="s">
        <v>503</v>
      </c>
      <c r="D119" s="55"/>
    </row>
    <row r="120" spans="2:5" ht="12.75">
      <c r="B120" s="158" t="s">
        <v>1075</v>
      </c>
      <c r="C120" s="37">
        <f>VLOOKUP(B112,StlSects,33)</f>
        <v>2.49</v>
      </c>
      <c r="D120" s="49">
        <f>12*G$14/C120</f>
        <v>72.28915662650601</v>
      </c>
      <c r="E120" s="1" t="str">
        <f>IF(D120&gt;D121,"&lt;--- Controlling Value"," ")</f>
        <v>&lt;--- Controlling Value</v>
      </c>
    </row>
    <row r="121" spans="2:5" ht="12.75">
      <c r="B121" s="40" t="s">
        <v>501</v>
      </c>
      <c r="C121" s="40">
        <f>VLOOKUP(B112,StlSects,37)</f>
        <v>2.49</v>
      </c>
      <c r="D121" s="51">
        <f>12*G$15/C121</f>
        <v>28.915662650602407</v>
      </c>
      <c r="E121" s="1" t="str">
        <f>IF(D121&gt;D120,"&lt;--- Controlling Value"," ")</f>
        <v> </v>
      </c>
    </row>
    <row r="123" ht="15.75">
      <c r="B123" s="1" t="s">
        <v>504</v>
      </c>
    </row>
    <row r="124" ht="12.75">
      <c r="C124" s="1" t="s">
        <v>5</v>
      </c>
    </row>
    <row r="126" spans="3:5" ht="15.75">
      <c r="C126" s="1" t="s">
        <v>505</v>
      </c>
      <c r="E126" s="53">
        <f>4.71*SQRT(29000/E112)</f>
        <v>123.76426324728337</v>
      </c>
    </row>
    <row r="127" spans="3:5" ht="15.75">
      <c r="C127" s="142" t="s">
        <v>1079</v>
      </c>
      <c r="E127" s="53">
        <f>MAX(D120:D121)</f>
        <v>72.28915662650601</v>
      </c>
    </row>
    <row r="128" spans="3:6" ht="15.75">
      <c r="C128" s="142" t="s">
        <v>1080</v>
      </c>
      <c r="E128" s="54">
        <f>+E127/E126</f>
        <v>0.5840874799381377</v>
      </c>
      <c r="F128" s="1" t="str">
        <f>IF(E128&lt;=1,"Use SCM Equation E3-2","Use SCM Equation E3-3")</f>
        <v>Use SCM Equation E3-2</v>
      </c>
    </row>
    <row r="130" spans="3:5" ht="15.75">
      <c r="C130" s="1" t="s">
        <v>507</v>
      </c>
      <c r="D130" s="53">
        <f>+(PI()^2)*29000/(E127^2)</f>
        <v>54.7710954681676</v>
      </c>
      <c r="E130" s="1" t="s">
        <v>3</v>
      </c>
    </row>
    <row r="131" spans="3:5" ht="15.75">
      <c r="C131" s="1" t="s">
        <v>508</v>
      </c>
      <c r="D131" s="53">
        <f>IF(E128&lt;1,E112*0.658^(E112/D130),0.877*D130)</f>
        <v>30.46911554859906</v>
      </c>
      <c r="E131" s="1" t="s">
        <v>3</v>
      </c>
    </row>
    <row r="132" ht="12.75">
      <c r="D132" s="53"/>
    </row>
    <row r="133" ht="12.75">
      <c r="B133" s="142" t="s">
        <v>1076</v>
      </c>
    </row>
    <row r="134" spans="2:7" ht="12.75">
      <c r="B134" s="48" t="s">
        <v>1004</v>
      </c>
      <c r="C134" s="48" t="s">
        <v>1006</v>
      </c>
      <c r="D134" s="48" t="s">
        <v>1007</v>
      </c>
      <c r="E134" s="48" t="s">
        <v>497</v>
      </c>
      <c r="F134" s="48" t="s">
        <v>496</v>
      </c>
      <c r="G134" s="48" t="s">
        <v>498</v>
      </c>
    </row>
    <row r="135" spans="2:8" ht="12.75">
      <c r="B135" s="55">
        <v>9</v>
      </c>
      <c r="C135" s="55">
        <v>0.11</v>
      </c>
      <c r="D135" s="55" t="s">
        <v>1005</v>
      </c>
      <c r="E135" s="55">
        <f>VLOOKUP(B112,StlSects,29)</f>
        <v>16.1</v>
      </c>
      <c r="F135" s="68">
        <f>C135*(29000/E112)</f>
        <v>75.95238095238095</v>
      </c>
      <c r="G135" s="69">
        <f>+E135/F135</f>
        <v>0.21197492163009407</v>
      </c>
      <c r="H135" s="67" t="str">
        <f>IF(G135&lt;=1,"Not Slender","SLENDER!!!")</f>
        <v>Not Slender</v>
      </c>
    </row>
    <row r="136" ht="12.75">
      <c r="D136" s="53"/>
    </row>
    <row r="137" spans="3:5" ht="15.75">
      <c r="C137" s="142" t="s">
        <v>1077</v>
      </c>
      <c r="D137" s="56">
        <f>VLOOKUP(B112,StlSects,5)</f>
        <v>10.3</v>
      </c>
      <c r="E137" s="1" t="s">
        <v>6</v>
      </c>
    </row>
    <row r="138" spans="3:5" ht="15.75">
      <c r="C138" s="1" t="s">
        <v>510</v>
      </c>
      <c r="D138" s="53">
        <f>+D131*D137</f>
        <v>313.83189015057036</v>
      </c>
      <c r="E138" s="1" t="s">
        <v>10</v>
      </c>
    </row>
    <row r="140" spans="2:9" ht="12.75">
      <c r="B140" s="41" t="s">
        <v>7</v>
      </c>
      <c r="C140" s="41"/>
      <c r="D140" s="41"/>
      <c r="G140" s="41" t="s">
        <v>8</v>
      </c>
      <c r="H140" s="41"/>
      <c r="I140" s="41"/>
    </row>
    <row r="141" spans="2:9" ht="15.75">
      <c r="B141" s="57" t="s">
        <v>14</v>
      </c>
      <c r="C141" s="58">
        <v>0.9</v>
      </c>
      <c r="D141" s="39"/>
      <c r="G141" s="57" t="s">
        <v>15</v>
      </c>
      <c r="H141" s="58">
        <v>1.67</v>
      </c>
      <c r="I141" s="39"/>
    </row>
    <row r="142" spans="2:9" ht="15.75">
      <c r="B142" s="59" t="s">
        <v>9</v>
      </c>
      <c r="C142" s="60">
        <f>+D138*C141</f>
        <v>282.4487011355133</v>
      </c>
      <c r="D142" s="58" t="s">
        <v>10</v>
      </c>
      <c r="G142" s="59" t="s">
        <v>11</v>
      </c>
      <c r="H142" s="60">
        <f>+D138/H141</f>
        <v>187.9232875153116</v>
      </c>
      <c r="I142" s="58" t="s">
        <v>10</v>
      </c>
    </row>
    <row r="143" spans="2:10" ht="12.75">
      <c r="B143" s="61" t="s">
        <v>12</v>
      </c>
      <c r="C143" s="62">
        <f>+E$40</f>
        <v>1.3111111111111111</v>
      </c>
      <c r="D143" s="62"/>
      <c r="E143" s="62"/>
      <c r="F143" s="62"/>
      <c r="G143" s="62" t="s">
        <v>12</v>
      </c>
      <c r="H143" s="62">
        <f>+K$40</f>
        <v>0.8055555555555555</v>
      </c>
      <c r="I143" s="62"/>
      <c r="J143" s="62"/>
    </row>
    <row r="144" spans="2:10" ht="14.25">
      <c r="B144" s="63" t="s">
        <v>1071</v>
      </c>
      <c r="C144" s="64">
        <f>+C142/C143</f>
        <v>215.42697544234068</v>
      </c>
      <c r="D144" s="64" t="s">
        <v>13</v>
      </c>
      <c r="E144" s="64"/>
      <c r="F144" s="65"/>
      <c r="G144" s="63" t="s">
        <v>1071</v>
      </c>
      <c r="H144" s="64">
        <f>+H142/H143</f>
        <v>233.2840810534903</v>
      </c>
      <c r="I144" s="64" t="s">
        <v>13</v>
      </c>
      <c r="J144" s="64"/>
    </row>
  </sheetData>
  <sheetProtection password="CADF" sheet="1"/>
  <mergeCells count="1">
    <mergeCell ref="F25:G25"/>
  </mergeCells>
  <dataValidations count="2">
    <dataValidation type="list" allowBlank="1" showInputMessage="1" showErrorMessage="1" sqref="B112 B43 B78">
      <formula1>StlSectsVal</formula1>
    </dataValidation>
    <dataValidation type="list" allowBlank="1" showInputMessage="1" showErrorMessage="1" sqref="B113 B44 B79">
      <formula1>StlPropVal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" customWidth="1"/>
    <col min="2" max="7" width="9.28125" style="1" bestFit="1" customWidth="1"/>
    <col min="8" max="13" width="9.28125" style="1" customWidth="1"/>
    <col min="14" max="16384" width="9.140625" style="1" customWidth="1"/>
  </cols>
  <sheetData>
    <row r="1" spans="1:8" ht="12.75">
      <c r="A1" s="142" t="s">
        <v>1084</v>
      </c>
      <c r="H1" s="142" t="s">
        <v>1085</v>
      </c>
    </row>
    <row r="2" spans="1:8" ht="12.75">
      <c r="A2" s="2" t="s">
        <v>1066</v>
      </c>
      <c r="H2" s="1" t="s">
        <v>1017</v>
      </c>
    </row>
    <row r="11" ht="12.75">
      <c r="A11" s="2" t="s">
        <v>511</v>
      </c>
    </row>
    <row r="13" ht="12.75">
      <c r="A13" s="1" t="s">
        <v>1035</v>
      </c>
    </row>
    <row r="15" ht="12.75">
      <c r="B15" s="1" t="s">
        <v>1036</v>
      </c>
    </row>
    <row r="16" ht="12.75">
      <c r="B16" s="1" t="s">
        <v>1037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6" ht="12.75">
      <c r="B35" s="1" t="s">
        <v>1018</v>
      </c>
      <c r="E35" s="35">
        <v>72</v>
      </c>
      <c r="F35" s="1" t="s">
        <v>1038</v>
      </c>
    </row>
    <row r="36" spans="2:6" ht="12.75">
      <c r="B36" s="1" t="s">
        <v>1024</v>
      </c>
      <c r="E36" s="109">
        <f>14+10/12</f>
        <v>14.833333333333334</v>
      </c>
      <c r="F36" s="1" t="s">
        <v>4</v>
      </c>
    </row>
    <row r="37" ht="12.75">
      <c r="H37" s="1" t="s">
        <v>1040</v>
      </c>
    </row>
    <row r="38" spans="8:13" ht="12.75">
      <c r="H38" s="89" t="s">
        <v>1030</v>
      </c>
      <c r="I38" s="38"/>
      <c r="J38" s="94"/>
      <c r="K38" s="89" t="s">
        <v>1031</v>
      </c>
      <c r="L38" s="38"/>
      <c r="M38" s="94"/>
    </row>
    <row r="39" spans="1:13" ht="12.75">
      <c r="A39" s="1" t="s">
        <v>1019</v>
      </c>
      <c r="B39" s="48" t="s">
        <v>1029</v>
      </c>
      <c r="C39" s="48" t="s">
        <v>1025</v>
      </c>
      <c r="D39" s="48" t="s">
        <v>1023</v>
      </c>
      <c r="E39" s="48" t="s">
        <v>1026</v>
      </c>
      <c r="F39" s="48" t="s">
        <v>1027</v>
      </c>
      <c r="G39" s="48" t="s">
        <v>1028</v>
      </c>
      <c r="H39" s="110" t="s">
        <v>23</v>
      </c>
      <c r="I39" s="36" t="s">
        <v>24</v>
      </c>
      <c r="J39" s="111" t="s">
        <v>25</v>
      </c>
      <c r="K39" s="110" t="s">
        <v>24</v>
      </c>
      <c r="L39" s="36" t="s">
        <v>25</v>
      </c>
      <c r="M39" s="111" t="s">
        <v>26</v>
      </c>
    </row>
    <row r="40" spans="1:13" ht="12.75">
      <c r="A40" s="67"/>
      <c r="B40" s="112" t="s">
        <v>1032</v>
      </c>
      <c r="C40" s="155">
        <v>60</v>
      </c>
      <c r="D40" s="155">
        <v>50</v>
      </c>
      <c r="E40" s="155">
        <v>50</v>
      </c>
      <c r="F40" s="155">
        <v>40</v>
      </c>
      <c r="G40" s="156">
        <v>50</v>
      </c>
      <c r="H40" s="113"/>
      <c r="I40" s="55"/>
      <c r="J40" s="114"/>
      <c r="K40" s="113"/>
      <c r="L40" s="55"/>
      <c r="M40" s="114"/>
    </row>
    <row r="41" spans="1:13" ht="12.75">
      <c r="A41" s="67"/>
      <c r="B41" s="55" t="s">
        <v>1045</v>
      </c>
      <c r="C41" s="55" t="s">
        <v>1033</v>
      </c>
      <c r="D41" s="55" t="s">
        <v>1033</v>
      </c>
      <c r="E41" s="55" t="s">
        <v>1033</v>
      </c>
      <c r="F41" s="55" t="s">
        <v>1033</v>
      </c>
      <c r="G41" s="55" t="s">
        <v>1033</v>
      </c>
      <c r="H41" s="113" t="s">
        <v>1033</v>
      </c>
      <c r="I41" s="55" t="s">
        <v>1033</v>
      </c>
      <c r="J41" s="114" t="s">
        <v>1033</v>
      </c>
      <c r="K41" s="113" t="s">
        <v>1033</v>
      </c>
      <c r="L41" s="55" t="s">
        <v>1033</v>
      </c>
      <c r="M41" s="114" t="s">
        <v>1033</v>
      </c>
    </row>
    <row r="42" spans="1:13" ht="12.75">
      <c r="A42" s="38" t="s">
        <v>1020</v>
      </c>
      <c r="B42" s="154">
        <v>1.3333</v>
      </c>
      <c r="C42" s="115"/>
      <c r="D42" s="115">
        <f>+B42*E36*D40</f>
        <v>988.8641666666666</v>
      </c>
      <c r="E42" s="115">
        <f>+E35*E40</f>
        <v>3600</v>
      </c>
      <c r="F42" s="115"/>
      <c r="G42" s="115">
        <f>+G40*E35</f>
        <v>3600</v>
      </c>
      <c r="H42" s="116">
        <f>1.4*(C42+D42+E42)</f>
        <v>6424.409833333332</v>
      </c>
      <c r="I42" s="115">
        <f>1.2*(C42+D42+E42)+1.6*F42+0.5*G42</f>
        <v>7306.637</v>
      </c>
      <c r="J42" s="117">
        <f>1.2*(C42+D42+E42)+1.6*G42+1*F42</f>
        <v>11266.636999999999</v>
      </c>
      <c r="K42" s="116">
        <f>+C42+D42+E42+F42</f>
        <v>4588.864166666666</v>
      </c>
      <c r="L42" s="115">
        <f>+C42+D42+E42+G42</f>
        <v>8188.864166666666</v>
      </c>
      <c r="M42" s="117">
        <f>+C42+D42+E42+0.75*(F42+G42)</f>
        <v>7288.864166666666</v>
      </c>
    </row>
    <row r="43" spans="1:13" ht="12.75">
      <c r="A43" s="39" t="s">
        <v>1021</v>
      </c>
      <c r="B43" s="154">
        <v>11</v>
      </c>
      <c r="C43" s="118">
        <f>+E35*C40</f>
        <v>4320</v>
      </c>
      <c r="D43" s="118">
        <f>+B43*E36*D40</f>
        <v>8158.333333333334</v>
      </c>
      <c r="E43" s="118"/>
      <c r="F43" s="118">
        <f>+E35*F40</f>
        <v>2880</v>
      </c>
      <c r="G43" s="118"/>
      <c r="H43" s="119">
        <f>1.4*(C43+D43+E43)</f>
        <v>17469.666666666668</v>
      </c>
      <c r="I43" s="118">
        <f>1.2*(C43+D43+E43)+1.6*F43+0.5*G43</f>
        <v>19582</v>
      </c>
      <c r="J43" s="120">
        <f>1.2*(C43+D43+E43)+1.6*G43+1*F43</f>
        <v>17854</v>
      </c>
      <c r="K43" s="119">
        <f>+C43+D43+E43+F43</f>
        <v>15358.333333333334</v>
      </c>
      <c r="L43" s="118">
        <f>+C43+D43+E43+G43</f>
        <v>12478.333333333334</v>
      </c>
      <c r="M43" s="120">
        <f>+C43+D43+E43+0.75*(F43+G43)</f>
        <v>14638.333333333334</v>
      </c>
    </row>
    <row r="44" spans="1:13" ht="12.75">
      <c r="A44" s="41" t="s">
        <v>1022</v>
      </c>
      <c r="B44" s="157">
        <f>10+8/12</f>
        <v>10.666666666666666</v>
      </c>
      <c r="C44" s="121">
        <f>+C43</f>
        <v>4320</v>
      </c>
      <c r="D44" s="121">
        <f>+B44*E36*D40</f>
        <v>7911.111111111111</v>
      </c>
      <c r="E44" s="121"/>
      <c r="F44" s="121">
        <f>+F43</f>
        <v>2880</v>
      </c>
      <c r="G44" s="121"/>
      <c r="H44" s="122">
        <f>1.4*(C44+D44+E44)</f>
        <v>17123.555555555555</v>
      </c>
      <c r="I44" s="121">
        <f>1.2*(C44+D44+E44)+1.6*F44+0.5*G44</f>
        <v>19285.333333333336</v>
      </c>
      <c r="J44" s="123">
        <f>1.2*(C44+D44+E44)+1.6*G44+1*F44</f>
        <v>17557.333333333336</v>
      </c>
      <c r="K44" s="122">
        <f>+C44+D44+E44+F44</f>
        <v>15111.111111111111</v>
      </c>
      <c r="L44" s="121">
        <f>+C44+D44+E44+G44</f>
        <v>12231.111111111111</v>
      </c>
      <c r="M44" s="123">
        <f>+C44+D44+E44+0.75*(F44+G44)</f>
        <v>14391.111111111111</v>
      </c>
    </row>
    <row r="45" spans="2:14" ht="12.75">
      <c r="B45" s="124">
        <f>SUM(B42:B44)</f>
        <v>22.999966666666666</v>
      </c>
      <c r="C45" s="124">
        <f>SUM(C42:C44)</f>
        <v>8640</v>
      </c>
      <c r="D45" s="124">
        <f>SUM(D42:D44)</f>
        <v>17058.30861111111</v>
      </c>
      <c r="E45" s="124">
        <f>SUM(E42:E44)</f>
        <v>3600</v>
      </c>
      <c r="F45" s="124"/>
      <c r="G45" s="125" t="s">
        <v>1039</v>
      </c>
      <c r="H45" s="122">
        <f aca="true" t="shared" si="0" ref="H45:M45">SUM(H42:H44)</f>
        <v>41017.63205555556</v>
      </c>
      <c r="I45" s="121">
        <f t="shared" si="0"/>
        <v>46173.97033333333</v>
      </c>
      <c r="J45" s="123">
        <f t="shared" si="0"/>
        <v>46677.97033333333</v>
      </c>
      <c r="K45" s="122">
        <f t="shared" si="0"/>
        <v>35058.30861111111</v>
      </c>
      <c r="L45" s="121">
        <f t="shared" si="0"/>
        <v>32898.30861111111</v>
      </c>
      <c r="M45" s="123">
        <f t="shared" si="0"/>
        <v>36318.30861111111</v>
      </c>
      <c r="N45" s="1" t="s">
        <v>1034</v>
      </c>
    </row>
    <row r="46" ht="12.75">
      <c r="K46" s="89"/>
    </row>
    <row r="47" spans="4:13" ht="12.75">
      <c r="D47" s="146">
        <f>+C45+D45+E45</f>
        <v>29298.30861111111</v>
      </c>
      <c r="H47" s="76" t="s">
        <v>1041</v>
      </c>
      <c r="I47" s="126">
        <f>MAX(H45:J45)/1000</f>
        <v>46.677970333333334</v>
      </c>
      <c r="J47" s="1" t="s">
        <v>10</v>
      </c>
      <c r="K47" s="127" t="s">
        <v>1042</v>
      </c>
      <c r="L47" s="126">
        <f>MAX(K45:M45)/1000</f>
        <v>36.318308611111114</v>
      </c>
      <c r="M47" s="1" t="s">
        <v>10</v>
      </c>
    </row>
    <row r="48" spans="8:12" ht="15.75">
      <c r="H48" s="77" t="s">
        <v>14</v>
      </c>
      <c r="I48" s="58">
        <v>0.9</v>
      </c>
      <c r="K48" s="78" t="s">
        <v>15</v>
      </c>
      <c r="L48" s="58">
        <v>1.67</v>
      </c>
    </row>
    <row r="49" spans="8:13" ht="15.75">
      <c r="H49" s="76" t="s">
        <v>1048</v>
      </c>
      <c r="I49" s="126">
        <f>+I47/I48</f>
        <v>51.86441148148148</v>
      </c>
      <c r="J49" s="1" t="s">
        <v>10</v>
      </c>
      <c r="K49" s="127" t="s">
        <v>1048</v>
      </c>
      <c r="L49" s="126">
        <f>+L47*L48</f>
        <v>60.651575380555556</v>
      </c>
      <c r="M49" s="1" t="s">
        <v>10</v>
      </c>
    </row>
    <row r="50" ht="12.75">
      <c r="A50" s="1" t="s">
        <v>1043</v>
      </c>
    </row>
    <row r="52" spans="2:12" ht="15.75">
      <c r="B52" s="1" t="s">
        <v>1044</v>
      </c>
      <c r="E52" s="109">
        <f>10+8/12</f>
        <v>10.666666666666666</v>
      </c>
      <c r="F52" s="1" t="s">
        <v>4</v>
      </c>
      <c r="G52" s="1" t="s">
        <v>1047</v>
      </c>
      <c r="H52" s="35" t="s">
        <v>488</v>
      </c>
      <c r="I52" s="42"/>
      <c r="J52" s="1" t="s">
        <v>506</v>
      </c>
      <c r="K52" s="1">
        <f>VLOOKUP(H52,StlProp,2)</f>
        <v>42</v>
      </c>
      <c r="L52" s="1" t="s">
        <v>3</v>
      </c>
    </row>
    <row r="53" spans="2:11" ht="15.75">
      <c r="B53" s="1" t="s">
        <v>1046</v>
      </c>
      <c r="E53" s="35">
        <v>1</v>
      </c>
      <c r="J53" s="76" t="s">
        <v>505</v>
      </c>
      <c r="K53" s="53">
        <f>4.71*SQRT(29000/K52)</f>
        <v>123.76426324728337</v>
      </c>
    </row>
    <row r="54" ht="12.75">
      <c r="A54" s="2"/>
    </row>
    <row r="55" ht="12.75">
      <c r="A55" s="1" t="s">
        <v>1057</v>
      </c>
    </row>
    <row r="56" ht="12.75">
      <c r="A56" s="1" t="s">
        <v>1058</v>
      </c>
    </row>
    <row r="57" spans="4:7" ht="12.75">
      <c r="D57" s="39"/>
      <c r="E57" s="39"/>
      <c r="F57" s="39"/>
      <c r="G57" s="81"/>
    </row>
    <row r="58" spans="3:7" ht="15.75">
      <c r="C58" s="48" t="s">
        <v>509</v>
      </c>
      <c r="D58" s="36" t="s">
        <v>500</v>
      </c>
      <c r="E58" s="159" t="s">
        <v>1081</v>
      </c>
      <c r="F58" s="36" t="s">
        <v>507</v>
      </c>
      <c r="G58" s="36" t="s">
        <v>508</v>
      </c>
    </row>
    <row r="59" spans="1:7" ht="14.25">
      <c r="A59" s="1" t="s">
        <v>1056</v>
      </c>
      <c r="C59" s="55" t="s">
        <v>1054</v>
      </c>
      <c r="D59" s="55" t="s">
        <v>503</v>
      </c>
      <c r="E59" s="55"/>
      <c r="F59" s="55" t="s">
        <v>1055</v>
      </c>
      <c r="G59" s="55" t="s">
        <v>1055</v>
      </c>
    </row>
    <row r="60" spans="1:7" ht="12.75">
      <c r="A60" s="83" t="s">
        <v>720</v>
      </c>
      <c r="B60" s="128"/>
      <c r="C60" s="86">
        <f>VLOOKUP(A60,StlSects,5)</f>
        <v>2.08</v>
      </c>
      <c r="D60" s="37">
        <f>VLOOKUP(A60,StlSects,33)</f>
        <v>1.17</v>
      </c>
      <c r="E60" s="49">
        <f>12*E$52*E$53/D60</f>
        <v>109.40170940170941</v>
      </c>
      <c r="F60" s="49">
        <f>+(PI()^2)*29000/(E60^2)</f>
        <v>23.91385146941439</v>
      </c>
      <c r="G60" s="49">
        <f>IF(E60&lt;=K$53,K$52*0.658^(K$52/F60),0.877*F60)</f>
        <v>20.13717976227044</v>
      </c>
    </row>
    <row r="61" spans="1:7" ht="12.75">
      <c r="A61" s="84" t="s">
        <v>772</v>
      </c>
      <c r="B61" s="130"/>
      <c r="C61" s="87">
        <f>VLOOKUP(A61,StlSects,5)</f>
        <v>2.09</v>
      </c>
      <c r="D61" s="36">
        <f>VLOOKUP(A61,StlSects,33)</f>
        <v>1.35</v>
      </c>
      <c r="E61" s="71">
        <f>12*E$52*E$53/D61</f>
        <v>94.81481481481481</v>
      </c>
      <c r="F61" s="71">
        <f>+(PI()^2)*29000/(E61^2)</f>
        <v>31.837967932652305</v>
      </c>
      <c r="G61" s="71">
        <f>IF(E61&lt;=K$53,K$52*0.658^(K$52/F61),0.877*F61)</f>
        <v>24.180016055578445</v>
      </c>
    </row>
    <row r="62" spans="1:7" ht="12.75">
      <c r="A62" s="84" t="s">
        <v>802</v>
      </c>
      <c r="B62" s="130"/>
      <c r="C62" s="87">
        <f>VLOOKUP(A62,StlSects,5)</f>
        <v>2.12</v>
      </c>
      <c r="D62" s="36">
        <f>VLOOKUP(A62,StlSects,33)</f>
        <v>1.92</v>
      </c>
      <c r="E62" s="71">
        <f>12*E$52*E$53/D62</f>
        <v>66.66666666666667</v>
      </c>
      <c r="F62" s="71">
        <f>+(PI()^2)*29000/(E62^2)</f>
        <v>64.39916871710804</v>
      </c>
      <c r="G62" s="71">
        <f>IF(E62&lt;=K$53,K$52*0.658^(K$52/F62),0.877*F62)</f>
        <v>31.966819578972782</v>
      </c>
    </row>
    <row r="63" spans="1:7" ht="12.75">
      <c r="A63" s="85" t="s">
        <v>858</v>
      </c>
      <c r="B63" s="132"/>
      <c r="C63" s="88">
        <f>VLOOKUP(A63,StlSects,5)</f>
        <v>2.14</v>
      </c>
      <c r="D63" s="40">
        <f>VLOOKUP(A63,StlSects,33)</f>
        <v>2.08</v>
      </c>
      <c r="E63" s="51">
        <f>12*E$52*E$53/D63</f>
        <v>61.53846153846153</v>
      </c>
      <c r="F63" s="51">
        <f>+(PI()^2)*29000/(E63^2)</f>
        <v>75.57957995271711</v>
      </c>
      <c r="G63" s="51">
        <f>IF(E63&lt;=K$53,K$52*0.658^(K$52/F63),0.877*F63)</f>
        <v>33.2840673020393</v>
      </c>
    </row>
    <row r="65" spans="1:4" ht="12.75">
      <c r="A65" s="39"/>
      <c r="B65" s="39"/>
      <c r="D65" s="142" t="s">
        <v>1076</v>
      </c>
    </row>
    <row r="66" spans="1:9" ht="12.75">
      <c r="A66" s="41"/>
      <c r="B66" s="41"/>
      <c r="C66" s="48" t="s">
        <v>1053</v>
      </c>
      <c r="D66" s="48" t="s">
        <v>1004</v>
      </c>
      <c r="E66" s="48" t="s">
        <v>1006</v>
      </c>
      <c r="F66" s="48" t="s">
        <v>1007</v>
      </c>
      <c r="G66" s="48" t="s">
        <v>497</v>
      </c>
      <c r="H66" s="48" t="s">
        <v>496</v>
      </c>
      <c r="I66" s="48" t="s">
        <v>498</v>
      </c>
    </row>
    <row r="67" spans="1:10" ht="12.75">
      <c r="A67" s="38" t="str">
        <f>+A60</f>
        <v>HSS3.500X0.216</v>
      </c>
      <c r="B67" s="38"/>
      <c r="C67" s="129">
        <f>VLOOKUP(A60,StlSects,4)</f>
        <v>7.582987851675824</v>
      </c>
      <c r="D67" s="37">
        <v>9</v>
      </c>
      <c r="E67" s="37">
        <v>0.11</v>
      </c>
      <c r="F67" s="37" t="s">
        <v>1005</v>
      </c>
      <c r="G67" s="37">
        <f>VLOOKUP(A60,StlSects,29)</f>
        <v>17.4</v>
      </c>
      <c r="H67" s="49">
        <f>E67*(29000/K$52)</f>
        <v>75.95238095238095</v>
      </c>
      <c r="I67" s="50">
        <f>+G67/H67</f>
        <v>0.2290909090909091</v>
      </c>
      <c r="J67" s="38" t="str">
        <f>IF(I67&lt;=1,"Not Slender","SLENDER!!!")</f>
        <v>Not Slender</v>
      </c>
    </row>
    <row r="68" spans="1:10" ht="12.75">
      <c r="A68" s="39" t="str">
        <f>+A61</f>
        <v>HSS4X0.188</v>
      </c>
      <c r="B68" s="39"/>
      <c r="C68" s="131">
        <f>VLOOKUP(A61,StlSects,4)</f>
        <v>7.661154167555644</v>
      </c>
      <c r="D68" s="36">
        <v>9</v>
      </c>
      <c r="E68" s="36">
        <v>0.11</v>
      </c>
      <c r="F68" s="36" t="s">
        <v>1005</v>
      </c>
      <c r="G68" s="36">
        <f>VLOOKUP(A61,StlSects,29)</f>
        <v>23</v>
      </c>
      <c r="H68" s="71">
        <f>E68*(29000/K$52)</f>
        <v>75.95238095238095</v>
      </c>
      <c r="I68" s="80">
        <f>+G68/H68</f>
        <v>0.3028213166144201</v>
      </c>
      <c r="J68" s="39" t="str">
        <f>IF(I68&lt;=1,"Not Slender","SLENDER!!!")</f>
        <v>Not Slender</v>
      </c>
    </row>
    <row r="69" spans="1:10" ht="12.75">
      <c r="A69" s="39" t="str">
        <f>+A62</f>
        <v>HSS5.563X0.134</v>
      </c>
      <c r="B69" s="39"/>
      <c r="C69" s="131">
        <f>VLOOKUP(A62,StlSects,4)</f>
        <v>7.776928401825113</v>
      </c>
      <c r="D69" s="36">
        <v>9</v>
      </c>
      <c r="E69" s="36">
        <v>0.11</v>
      </c>
      <c r="F69" s="36" t="s">
        <v>1005</v>
      </c>
      <c r="G69" s="36">
        <f>VLOOKUP(A62,StlSects,29)</f>
        <v>44.9</v>
      </c>
      <c r="H69" s="71">
        <f>E69*(29000/K$52)</f>
        <v>75.95238095238095</v>
      </c>
      <c r="I69" s="80">
        <f>+G69/H69</f>
        <v>0.5911598746081504</v>
      </c>
      <c r="J69" s="39" t="str">
        <f>IF(I69&lt;=1,"Not Slender","SLENDER!!!")</f>
        <v>Not Slender</v>
      </c>
    </row>
    <row r="70" spans="1:10" ht="12.75">
      <c r="A70" s="41" t="str">
        <f>+A63</f>
        <v>HSS6X0.125</v>
      </c>
      <c r="B70" s="41"/>
      <c r="C70" s="133">
        <f>VLOOKUP(A63,StlSects,4)</f>
        <v>7.850572787779182</v>
      </c>
      <c r="D70" s="40">
        <v>9</v>
      </c>
      <c r="E70" s="40">
        <v>0.11</v>
      </c>
      <c r="F70" s="40" t="s">
        <v>1005</v>
      </c>
      <c r="G70" s="40">
        <f>VLOOKUP(A63,StlSects,29)</f>
        <v>51.7</v>
      </c>
      <c r="H70" s="51">
        <f>E70*(29000/K$52)</f>
        <v>75.95238095238095</v>
      </c>
      <c r="I70" s="52">
        <f>+G70/H70</f>
        <v>0.6806896551724139</v>
      </c>
      <c r="J70" s="41" t="str">
        <f>IF(I70&lt;=1,"Not Slender","SLENDER!!!")</f>
        <v>Not Slender</v>
      </c>
    </row>
    <row r="72" spans="4:8" ht="12.75">
      <c r="D72" s="82"/>
      <c r="E72" s="89" t="s">
        <v>7</v>
      </c>
      <c r="F72" s="94"/>
      <c r="G72" s="89" t="s">
        <v>8</v>
      </c>
      <c r="H72" s="94"/>
    </row>
    <row r="73" spans="3:8" ht="15.75">
      <c r="C73" s="143" t="s">
        <v>1088</v>
      </c>
      <c r="D73" s="36" t="s">
        <v>510</v>
      </c>
      <c r="E73" s="90" t="s">
        <v>1049</v>
      </c>
      <c r="F73" s="95"/>
      <c r="G73" s="90" t="s">
        <v>1049</v>
      </c>
      <c r="H73" s="95"/>
    </row>
    <row r="74" spans="1:8" ht="14.25">
      <c r="A74" s="67"/>
      <c r="B74" s="67"/>
      <c r="C74" s="55" t="s">
        <v>1054</v>
      </c>
      <c r="D74" s="55" t="s">
        <v>1010</v>
      </c>
      <c r="E74" s="91"/>
      <c r="F74" s="96"/>
      <c r="G74" s="91"/>
      <c r="H74" s="96"/>
    </row>
    <row r="75" spans="1:8" ht="12.75">
      <c r="A75" s="38" t="str">
        <f>+A67</f>
        <v>HSS3.500X0.216</v>
      </c>
      <c r="B75" s="38"/>
      <c r="C75" s="86">
        <f>C60</f>
        <v>2.08</v>
      </c>
      <c r="D75" s="160">
        <f>+G60*C60</f>
        <v>41.885333905522515</v>
      </c>
      <c r="E75" s="92">
        <f>+I$49/D75</f>
        <v>1.2382475354850457</v>
      </c>
      <c r="F75" s="111" t="str">
        <f>IF(E75&lt;=1,"OK",IF(E75&lt;=1.03,"Close","NG"))</f>
        <v>NG</v>
      </c>
      <c r="G75" s="92">
        <f>+L$49/D75</f>
        <v>1.4480384832877922</v>
      </c>
      <c r="H75" s="111" t="str">
        <f>IF(G75&lt;=1,"OK",IF(G75&lt;=1.03,"Close","NG"))</f>
        <v>NG</v>
      </c>
    </row>
    <row r="76" spans="1:8" ht="12.75">
      <c r="A76" s="39" t="str">
        <f>+A68</f>
        <v>HSS4X0.188</v>
      </c>
      <c r="B76" s="39"/>
      <c r="C76" s="87">
        <f>C61</f>
        <v>2.09</v>
      </c>
      <c r="D76" s="161">
        <f>+G61*C61</f>
        <v>50.53623355615895</v>
      </c>
      <c r="E76" s="92">
        <f>+I$49/D76</f>
        <v>1.0262816959607126</v>
      </c>
      <c r="F76" s="111" t="str">
        <f aca="true" t="shared" si="1" ref="F76:H78">IF(E76&lt;=1,"OK",IF(E76&lt;=1.03,"Close","NG"))</f>
        <v>Close</v>
      </c>
      <c r="G76" s="92">
        <f>+L$49/D76</f>
        <v>1.2001601843389422</v>
      </c>
      <c r="H76" s="111" t="str">
        <f t="shared" si="1"/>
        <v>NG</v>
      </c>
    </row>
    <row r="77" spans="1:8" ht="12.75">
      <c r="A77" s="39" t="str">
        <f>+A69</f>
        <v>HSS5.563X0.134</v>
      </c>
      <c r="B77" s="39"/>
      <c r="C77" s="87">
        <f>C62</f>
        <v>2.12</v>
      </c>
      <c r="D77" s="161">
        <f>+G62*C62</f>
        <v>67.7696575074223</v>
      </c>
      <c r="E77" s="92">
        <f>+I$49/D77</f>
        <v>0.7653043174344089</v>
      </c>
      <c r="F77" s="111" t="str">
        <f t="shared" si="1"/>
        <v>OK</v>
      </c>
      <c r="G77" s="92">
        <f>+L$49/D77</f>
        <v>0.8949665323882278</v>
      </c>
      <c r="H77" s="111" t="str">
        <f t="shared" si="1"/>
        <v>OK</v>
      </c>
    </row>
    <row r="78" spans="1:8" ht="12.75">
      <c r="A78" s="41" t="str">
        <f>+A70</f>
        <v>HSS6X0.125</v>
      </c>
      <c r="B78" s="41"/>
      <c r="C78" s="88">
        <f>C63</f>
        <v>2.14</v>
      </c>
      <c r="D78" s="162">
        <f>+G63*C63</f>
        <v>71.2279040263641</v>
      </c>
      <c r="E78" s="93">
        <f>+I$49/D78</f>
        <v>0.7281473769364958</v>
      </c>
      <c r="F78" s="134" t="str">
        <f t="shared" si="1"/>
        <v>OK</v>
      </c>
      <c r="G78" s="93">
        <f>+L$49/D78</f>
        <v>0.8515142514667587</v>
      </c>
      <c r="H78" s="134" t="str">
        <f t="shared" si="1"/>
        <v>OK</v>
      </c>
    </row>
    <row r="80" ht="13.5" thickBot="1"/>
    <row r="81" spans="2:12" ht="12.75">
      <c r="B81" s="135" t="s">
        <v>1059</v>
      </c>
      <c r="C81" s="97"/>
      <c r="D81" s="97"/>
      <c r="E81" s="97"/>
      <c r="F81" s="97"/>
      <c r="G81" s="97"/>
      <c r="H81" s="97"/>
      <c r="I81" s="97"/>
      <c r="J81" s="97"/>
      <c r="K81" s="97"/>
      <c r="L81" s="98"/>
    </row>
    <row r="82" spans="2:12" ht="12.75">
      <c r="B82" s="99"/>
      <c r="C82" s="152" t="s">
        <v>1073</v>
      </c>
      <c r="D82" s="136"/>
      <c r="E82" s="101"/>
      <c r="F82" s="102"/>
      <c r="G82" s="102"/>
      <c r="H82" s="102"/>
      <c r="I82" s="103"/>
      <c r="J82" s="103"/>
      <c r="K82" s="136"/>
      <c r="L82" s="137"/>
    </row>
    <row r="83" spans="2:12" ht="12.75">
      <c r="B83" s="99"/>
      <c r="C83" s="100"/>
      <c r="D83" s="153" t="s">
        <v>1074</v>
      </c>
      <c r="E83" s="101"/>
      <c r="F83" s="102"/>
      <c r="G83" s="102"/>
      <c r="H83" s="102"/>
      <c r="I83" s="103"/>
      <c r="J83" s="103"/>
      <c r="K83" s="136"/>
      <c r="L83" s="137"/>
    </row>
    <row r="84" spans="2:12" ht="13.5" thickBot="1">
      <c r="B84" s="104"/>
      <c r="C84" s="105" t="s">
        <v>1060</v>
      </c>
      <c r="D84" s="138"/>
      <c r="E84" s="106"/>
      <c r="F84" s="107"/>
      <c r="G84" s="107"/>
      <c r="H84" s="107"/>
      <c r="I84" s="108"/>
      <c r="J84" s="108"/>
      <c r="K84" s="138"/>
      <c r="L84" s="139"/>
    </row>
    <row r="85" spans="3:10" ht="12.75">
      <c r="C85" s="56"/>
      <c r="D85" s="36"/>
      <c r="E85" s="71"/>
      <c r="F85" s="81"/>
      <c r="G85" s="53"/>
      <c r="H85" s="53"/>
      <c r="I85" s="79"/>
      <c r="J85" s="79"/>
    </row>
    <row r="86" spans="3:10" ht="12.75">
      <c r="C86" s="56"/>
      <c r="D86" s="36"/>
      <c r="E86" s="71"/>
      <c r="F86" s="53"/>
      <c r="G86" s="53"/>
      <c r="H86" s="53"/>
      <c r="I86" s="79"/>
      <c r="J86" s="79"/>
    </row>
  </sheetData>
  <sheetProtection password="CADF" sheet="1"/>
  <conditionalFormatting sqref="E75:E78 G75:G78">
    <cfRule type="cellIs" priority="1" dxfId="2" operator="lessThanOrEqual" stopIfTrue="1">
      <formula>1</formula>
    </cfRule>
    <cfRule type="cellIs" priority="2" dxfId="6" operator="between" stopIfTrue="1">
      <formula>1</formula>
      <formula>1.03</formula>
    </cfRule>
    <cfRule type="cellIs" priority="3" dxfId="0" operator="greaterThanOrEqual" stopIfTrue="1">
      <formula>1.03</formula>
    </cfRule>
  </conditionalFormatting>
  <dataValidations count="2">
    <dataValidation type="list" allowBlank="1" showInputMessage="1" showErrorMessage="1" sqref="A60:A63">
      <formula1>RndHSS</formula1>
    </dataValidation>
    <dataValidation type="list" allowBlank="1" showInputMessage="1" showErrorMessage="1" sqref="H52">
      <formula1>StlPropVal</formula1>
    </dataValidation>
  </dataValidations>
  <printOptions/>
  <pageMargins left="0.75" right="0.75" top="1" bottom="1" header="0.5" footer="0.5"/>
  <pageSetup orientation="portrait" paperSize="9"/>
  <drawing r:id="rId3"/>
  <legacyDrawing r:id="rId2"/>
  <oleObjects>
    <oleObject progId="AutoCAD.Drawing.17" shapeId="284934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C3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0.7109375" style="1" bestFit="1" customWidth="1"/>
    <col min="10" max="16384" width="9.140625" style="1" customWidth="1"/>
  </cols>
  <sheetData>
    <row r="1" spans="1:26" ht="12.75">
      <c r="A1" s="142" t="s">
        <v>1084</v>
      </c>
      <c r="H1" s="142" t="s">
        <v>1085</v>
      </c>
      <c r="S1" s="142"/>
      <c r="Z1" s="142"/>
    </row>
    <row r="2" spans="1:8" ht="12.75">
      <c r="A2" s="2" t="s">
        <v>1067</v>
      </c>
      <c r="H2" s="1" t="s">
        <v>1017</v>
      </c>
    </row>
    <row r="9" spans="2:10" ht="15.75">
      <c r="B9" s="141" t="s">
        <v>1068</v>
      </c>
      <c r="C9" s="150">
        <v>800</v>
      </c>
      <c r="D9" s="147" t="s">
        <v>10</v>
      </c>
      <c r="E9" s="169" t="s">
        <v>1086</v>
      </c>
      <c r="F9" s="150">
        <v>30</v>
      </c>
      <c r="G9" s="147" t="s">
        <v>4</v>
      </c>
      <c r="J9" s="148"/>
    </row>
    <row r="10" spans="2:7" ht="15.75">
      <c r="B10" s="149" t="s">
        <v>506</v>
      </c>
      <c r="C10" s="150">
        <v>50</v>
      </c>
      <c r="D10" s="148" t="s">
        <v>3</v>
      </c>
      <c r="E10" s="169" t="s">
        <v>1087</v>
      </c>
      <c r="F10" s="150">
        <v>6</v>
      </c>
      <c r="G10" s="147" t="s">
        <v>4</v>
      </c>
    </row>
    <row r="12" spans="2:3" ht="12.75">
      <c r="B12" s="141" t="s">
        <v>1069</v>
      </c>
      <c r="C12" s="151">
        <v>200</v>
      </c>
    </row>
    <row r="17" ht="12.75">
      <c r="A17" s="2" t="s">
        <v>511</v>
      </c>
    </row>
    <row r="18" ht="12.75">
      <c r="A18" s="2"/>
    </row>
    <row r="19" spans="1:4" ht="12.75">
      <c r="A19" s="2"/>
      <c r="B19" s="144" t="s">
        <v>1070</v>
      </c>
      <c r="C19" s="145"/>
      <c r="D19" s="203" t="s">
        <v>1117</v>
      </c>
    </row>
    <row r="20" ht="12.75">
      <c r="A20" s="2"/>
    </row>
    <row r="21" spans="1:7" ht="15">
      <c r="A21" s="164" t="s">
        <v>1089</v>
      </c>
      <c r="B21" s="165"/>
      <c r="C21" s="165"/>
      <c r="D21" s="165"/>
      <c r="E21" s="165"/>
      <c r="F21"/>
      <c r="G21" s="13"/>
    </row>
    <row r="22" spans="1:7" ht="15.75">
      <c r="A22" s="13"/>
      <c r="B22" s="13"/>
      <c r="C22" s="141" t="s">
        <v>1090</v>
      </c>
      <c r="D22" s="126">
        <f>4.71*SQRT(29000/C10)</f>
        <v>113.43182093222343</v>
      </c>
      <c r="E22" s="168"/>
      <c r="F22"/>
      <c r="G22" s="13"/>
    </row>
    <row r="23" spans="4:18" s="13" customFormat="1" ht="12.75">
      <c r="D23"/>
      <c r="E23"/>
      <c r="F23"/>
      <c r="R23"/>
    </row>
    <row r="24" spans="1:18" s="13" customFormat="1" ht="12.75">
      <c r="A24" s="1" t="s">
        <v>1091</v>
      </c>
      <c r="F24"/>
      <c r="R24"/>
    </row>
    <row r="25" spans="1:18" s="13" customFormat="1" ht="12.75">
      <c r="A25" s="170"/>
      <c r="B25" s="171" t="s">
        <v>1092</v>
      </c>
      <c r="C25" s="170"/>
      <c r="D25" s="49">
        <f>0.56*SQRT(29000/C10)</f>
        <v>13.486585928247372</v>
      </c>
      <c r="E25" s="167" t="s">
        <v>1093</v>
      </c>
      <c r="F25"/>
      <c r="R25"/>
    </row>
    <row r="26" spans="1:18" s="13" customFormat="1" ht="12.75">
      <c r="A26" s="165"/>
      <c r="B26" s="172" t="s">
        <v>1094</v>
      </c>
      <c r="C26" s="165"/>
      <c r="D26" s="51">
        <f>1.49*SQRT(29000/C10)</f>
        <v>35.88395184480104</v>
      </c>
      <c r="E26" s="167" t="s">
        <v>1095</v>
      </c>
      <c r="F26"/>
      <c r="R26"/>
    </row>
    <row r="27" spans="4:18" s="13" customFormat="1" ht="12.75">
      <c r="D27" s="166"/>
      <c r="E27"/>
      <c r="F27"/>
      <c r="R27"/>
    </row>
    <row r="28" spans="1:18" s="13" customFormat="1" ht="12.75">
      <c r="A28" s="13" t="s">
        <v>1096</v>
      </c>
      <c r="F28"/>
      <c r="Q28" s="31"/>
      <c r="R28"/>
    </row>
    <row r="29" spans="1:18" s="13" customFormat="1" ht="12.75">
      <c r="A29" s="165"/>
      <c r="B29" s="165"/>
      <c r="C29" s="173" t="s">
        <v>1097</v>
      </c>
      <c r="D29" s="173" t="s">
        <v>1098</v>
      </c>
      <c r="F29"/>
      <c r="R29"/>
    </row>
    <row r="30" spans="2:18" s="13" customFormat="1" ht="12.75">
      <c r="B30" s="174" t="s">
        <v>1099</v>
      </c>
      <c r="C30" s="3">
        <v>0.18</v>
      </c>
      <c r="D30" s="3">
        <v>1.31</v>
      </c>
      <c r="E30" s="167" t="s">
        <v>1095</v>
      </c>
      <c r="F30"/>
      <c r="R30"/>
    </row>
    <row r="31" spans="2:18" s="13" customFormat="1" ht="12.75">
      <c r="B31" s="174" t="s">
        <v>1100</v>
      </c>
      <c r="C31" s="3">
        <v>0.22</v>
      </c>
      <c r="D31" s="3">
        <v>1.49</v>
      </c>
      <c r="E31" s="167" t="s">
        <v>1093</v>
      </c>
      <c r="F31"/>
      <c r="R31"/>
    </row>
    <row r="32" spans="1:18" s="13" customFormat="1" ht="12.75">
      <c r="A32" s="142"/>
      <c r="D32"/>
      <c r="E32"/>
      <c r="F32"/>
      <c r="R32"/>
    </row>
    <row r="33" spans="1:18" s="13" customFormat="1" ht="12.75">
      <c r="A33" s="175" t="s">
        <v>1101</v>
      </c>
      <c r="B33" s="165"/>
      <c r="C33" s="165"/>
      <c r="D33" s="176"/>
      <c r="E33" s="176"/>
      <c r="F33" s="176"/>
      <c r="G33" s="165"/>
      <c r="L33"/>
      <c r="R33"/>
    </row>
    <row r="34" s="13" customFormat="1" ht="12.75">
      <c r="R34"/>
    </row>
    <row r="35" spans="2:26" s="13" customFormat="1" ht="12.75">
      <c r="B35" s="177" t="s">
        <v>1102</v>
      </c>
      <c r="C35" s="178" t="s">
        <v>1103</v>
      </c>
      <c r="D35" s="3"/>
      <c r="E35" s="3"/>
      <c r="F35" s="3"/>
      <c r="G35" s="4"/>
      <c r="H35" s="3"/>
      <c r="I35" s="3"/>
      <c r="J35" s="4"/>
      <c r="K35" s="204" t="s">
        <v>1104</v>
      </c>
      <c r="L35" s="3"/>
      <c r="M35" s="3"/>
      <c r="N35"/>
      <c r="Q35" s="179" t="s">
        <v>1105</v>
      </c>
      <c r="R35"/>
      <c r="S35" s="180"/>
      <c r="T35" s="181" t="s">
        <v>1106</v>
      </c>
      <c r="U35" s="182" t="s">
        <v>1107</v>
      </c>
      <c r="V35" s="3"/>
      <c r="W35" s="3"/>
      <c r="X35" s="181" t="s">
        <v>1106</v>
      </c>
      <c r="Y35" s="183" t="s">
        <v>1108</v>
      </c>
      <c r="Z35" s="184" t="s">
        <v>1109</v>
      </c>
    </row>
    <row r="36" spans="2:29" s="3" customFormat="1" ht="15.75">
      <c r="B36" s="185" t="s">
        <v>1049</v>
      </c>
      <c r="C36" s="207" t="s">
        <v>1106</v>
      </c>
      <c r="D36" s="207" t="s">
        <v>1121</v>
      </c>
      <c r="E36" s="207" t="s">
        <v>1122</v>
      </c>
      <c r="F36" s="207" t="s">
        <v>1123</v>
      </c>
      <c r="G36" s="207" t="s">
        <v>1124</v>
      </c>
      <c r="H36" s="207" t="s">
        <v>1125</v>
      </c>
      <c r="I36" s="207" t="s">
        <v>1126</v>
      </c>
      <c r="J36" s="207" t="s">
        <v>1127</v>
      </c>
      <c r="K36" s="206" t="s">
        <v>1118</v>
      </c>
      <c r="L36" s="20" t="s">
        <v>1119</v>
      </c>
      <c r="M36" s="20" t="s">
        <v>1110</v>
      </c>
      <c r="N36" s="143" t="s">
        <v>507</v>
      </c>
      <c r="O36" s="208" t="s">
        <v>1129</v>
      </c>
      <c r="P36" s="143" t="s">
        <v>1111</v>
      </c>
      <c r="Q36" s="186" t="s">
        <v>1112</v>
      </c>
      <c r="R36" s="187" t="s">
        <v>1113</v>
      </c>
      <c r="S36" s="159" t="s">
        <v>1120</v>
      </c>
      <c r="T36" s="188" t="s">
        <v>1114</v>
      </c>
      <c r="U36" s="186" t="s">
        <v>1112</v>
      </c>
      <c r="V36" s="187" t="s">
        <v>1113</v>
      </c>
      <c r="W36" s="159" t="s">
        <v>1120</v>
      </c>
      <c r="X36" s="188" t="s">
        <v>1114</v>
      </c>
      <c r="Y36" s="183" t="s">
        <v>498</v>
      </c>
      <c r="Z36" s="188" t="s">
        <v>1115</v>
      </c>
      <c r="AA36" s="208" t="s">
        <v>1128</v>
      </c>
      <c r="AB36" s="189" t="s">
        <v>1049</v>
      </c>
      <c r="AC36" s="142"/>
    </row>
    <row r="37" spans="1:29" s="6" customFormat="1" ht="14.25">
      <c r="A37" s="5" t="s">
        <v>1015</v>
      </c>
      <c r="B37" s="190"/>
      <c r="C37" s="191" t="s">
        <v>1116</v>
      </c>
      <c r="D37" s="191" t="s">
        <v>503</v>
      </c>
      <c r="E37" s="191" t="s">
        <v>503</v>
      </c>
      <c r="F37" s="191" t="s">
        <v>503</v>
      </c>
      <c r="G37" s="192"/>
      <c r="H37" s="192"/>
      <c r="I37" s="193" t="s">
        <v>503</v>
      </c>
      <c r="J37" s="193" t="s">
        <v>503</v>
      </c>
      <c r="K37" s="196"/>
      <c r="L37" s="194"/>
      <c r="M37" s="194"/>
      <c r="N37" s="195" t="s">
        <v>1055</v>
      </c>
      <c r="O37" s="195" t="s">
        <v>1055</v>
      </c>
      <c r="P37" s="195"/>
      <c r="Q37" s="196"/>
      <c r="R37" s="191" t="s">
        <v>1055</v>
      </c>
      <c r="S37" s="191" t="s">
        <v>503</v>
      </c>
      <c r="T37" s="191" t="s">
        <v>1116</v>
      </c>
      <c r="U37" s="196"/>
      <c r="V37" s="191" t="s">
        <v>1055</v>
      </c>
      <c r="W37" s="191" t="s">
        <v>503</v>
      </c>
      <c r="X37" s="191" t="s">
        <v>1116</v>
      </c>
      <c r="Y37" s="197"/>
      <c r="Z37" s="191" t="s">
        <v>1116</v>
      </c>
      <c r="AA37" s="198" t="s">
        <v>1010</v>
      </c>
      <c r="AB37" s="192"/>
      <c r="AC37" s="142"/>
    </row>
    <row r="38" spans="1:29" s="16" customFormat="1" ht="12.75">
      <c r="A38" s="7" t="s">
        <v>472</v>
      </c>
      <c r="B38" s="199">
        <f>AB38</f>
        <v>27.757769424936072</v>
      </c>
      <c r="C38" s="10">
        <v>2.52</v>
      </c>
      <c r="D38" s="11">
        <v>0.17</v>
      </c>
      <c r="E38" s="11">
        <v>0.195</v>
      </c>
      <c r="F38" s="10">
        <v>3.94</v>
      </c>
      <c r="G38" s="14">
        <v>10.1</v>
      </c>
      <c r="H38" s="14">
        <v>29.1</v>
      </c>
      <c r="I38" s="10">
        <v>2.43</v>
      </c>
      <c r="J38" s="11">
        <v>0.89</v>
      </c>
      <c r="K38" s="205">
        <f>12*F$9/I38</f>
        <v>148.14814814814815</v>
      </c>
      <c r="L38" s="10">
        <f>12*F$10/J38</f>
        <v>80.89887640449439</v>
      </c>
      <c r="M38" s="10">
        <f aca="true" t="shared" si="0" ref="M38:M101">MAX(K38:L38)</f>
        <v>148.14814814814815</v>
      </c>
      <c r="N38" s="200">
        <f>+(PI()^2)*29000/(M38^2)</f>
        <v>13.04083166521438</v>
      </c>
      <c r="O38" s="200">
        <f>IF(M38&lt;=D$22,C$10*0.658^(C$10/N38),0.877*N38)</f>
        <v>11.43680937039301</v>
      </c>
      <c r="P38" s="200">
        <f>+C$10/O38</f>
        <v>4.371848684427431</v>
      </c>
      <c r="Q38" s="201">
        <f>+G38/(D$25*SQRT(P38))</f>
        <v>0.35816800589536935</v>
      </c>
      <c r="R38" s="10">
        <f>+C$10*(D$31*D$25/G38)^2</f>
        <v>197.92645270071566</v>
      </c>
      <c r="S38" s="202">
        <f>IF(G38&lt;=D$25*SQRT(P38),1,(1-C31*SQRT(R38/O38))*SQRT(R38/O38))*(F38/2)</f>
        <v>1.97</v>
      </c>
      <c r="T38" s="202">
        <f>-4*(F38/2-S38)*E38</f>
        <v>0</v>
      </c>
      <c r="U38" s="201">
        <f>+H38/(D$26*SQRT(P38))</f>
        <v>0.38784675553664294</v>
      </c>
      <c r="V38" s="10">
        <f>+C$10*(D$30*D$26/H38)^2</f>
        <v>130.474952693048</v>
      </c>
      <c r="W38" s="202">
        <f>IF(H38&lt;=D$26*SQRT(P38),1,(1-C$30*SQRT(V38/O38))*SQRT(V38/O38))*(H38*D38)</f>
        <v>4.947000000000001</v>
      </c>
      <c r="X38" s="202">
        <f>-(H38*D38-W38)*D38</f>
        <v>0</v>
      </c>
      <c r="Y38" s="199">
        <f>+M38/C$12</f>
        <v>0.7407407407407408</v>
      </c>
      <c r="Z38" s="202">
        <f>+C38+T38+X38</f>
        <v>2.52</v>
      </c>
      <c r="AA38" s="200">
        <f>+O38*Z38</f>
        <v>28.820759613390386</v>
      </c>
      <c r="AB38" s="200">
        <f>C$9/AA38</f>
        <v>27.757769424936072</v>
      </c>
      <c r="AC38" s="1" t="str">
        <f>IF(AB38&lt;=1,"Good",IF(AB38&lt;=1.03,"Close","No Good"))</f>
        <v>No Good</v>
      </c>
    </row>
    <row r="39" spans="1:29" s="16" customFormat="1" ht="12.75">
      <c r="A39" s="7" t="s">
        <v>473</v>
      </c>
      <c r="B39" s="199">
        <f>AB39</f>
        <v>25.26207099532467</v>
      </c>
      <c r="C39" s="10">
        <v>2.68</v>
      </c>
      <c r="D39" s="11">
        <v>0.17</v>
      </c>
      <c r="E39" s="11">
        <v>0.215</v>
      </c>
      <c r="F39" s="10">
        <v>3.94</v>
      </c>
      <c r="G39" s="10">
        <v>9.16</v>
      </c>
      <c r="H39" s="14">
        <v>29.2</v>
      </c>
      <c r="I39" s="10">
        <v>2.47</v>
      </c>
      <c r="J39" s="11">
        <v>0.905</v>
      </c>
      <c r="K39" s="205">
        <f>12*F$9/I39</f>
        <v>145.748987854251</v>
      </c>
      <c r="L39" s="10">
        <f>12*F$10/J39</f>
        <v>79.55801104972376</v>
      </c>
      <c r="M39" s="10">
        <f t="shared" si="0"/>
        <v>145.748987854251</v>
      </c>
      <c r="N39" s="200">
        <f>+(PI()^2)*29000/(M39^2)</f>
        <v>13.473693018731296</v>
      </c>
      <c r="O39" s="200">
        <f>IF(M39&lt;=D$22,C$10*0.658^(C$10/N39),0.877*N39)</f>
        <v>11.816428777427348</v>
      </c>
      <c r="P39" s="200">
        <f>+C$10/O39</f>
        <v>4.231396891716883</v>
      </c>
      <c r="Q39" s="201">
        <f>+G39/(D$25*SQRT(P39))</f>
        <v>0.3301806122716828</v>
      </c>
      <c r="R39" s="10">
        <f>+C$10*(D$31*D$25/G39)^2</f>
        <v>240.63325260769247</v>
      </c>
      <c r="S39" s="202">
        <f>IF(G39&lt;=D$25*SQRT(P39),1,(1-J33*SQRT(R39/O39))*SQRT(R39/O39))*(F39/2)</f>
        <v>1.97</v>
      </c>
      <c r="T39" s="202">
        <f>-4*(F39/2-S39)*E39</f>
        <v>0</v>
      </c>
      <c r="U39" s="201">
        <f>+H39/(D$26*SQRT(P39))</f>
        <v>0.39558581019508204</v>
      </c>
      <c r="V39" s="10">
        <f>+C$10*(D$30*D$26/H39)^2</f>
        <v>129.58281888018394</v>
      </c>
      <c r="W39" s="202">
        <f>IF(H39&lt;=D$26*SQRT(P39),1,(1-C$30*SQRT(V39/O39))*SQRT(V39/O39))*(H39*D39)</f>
        <v>4.964</v>
      </c>
      <c r="X39" s="202">
        <f>-(H39*D39-W39)*D39</f>
        <v>0</v>
      </c>
      <c r="Y39" s="199">
        <f>+M39/C$12</f>
        <v>0.7287449392712549</v>
      </c>
      <c r="Z39" s="202">
        <f>+C39+T39+X39</f>
        <v>2.68</v>
      </c>
      <c r="AA39" s="200">
        <f aca="true" t="shared" si="1" ref="AA39:AA102">+O39*Z39</f>
        <v>31.668029123505292</v>
      </c>
      <c r="AB39" s="200">
        <f>C$9/AA39</f>
        <v>25.26207099532467</v>
      </c>
      <c r="AC39" s="1" t="str">
        <f aca="true" t="shared" si="2" ref="AC39:AC102">IF(AB39&lt;=1,"Good",IF(AB39&lt;=1.03,"Close","No Good"))</f>
        <v>No Good</v>
      </c>
    </row>
    <row r="40" spans="1:29" s="16" customFormat="1" ht="12.75">
      <c r="A40" s="7" t="s">
        <v>474</v>
      </c>
      <c r="B40" s="199">
        <f aca="true" t="shared" si="3" ref="B40:B103">AB40</f>
        <v>13.481657664461133</v>
      </c>
      <c r="C40" s="9">
        <v>2.96</v>
      </c>
      <c r="D40" s="11">
        <v>0.17</v>
      </c>
      <c r="E40" s="11">
        <v>0.205</v>
      </c>
      <c r="F40" s="10">
        <v>3.94</v>
      </c>
      <c r="G40" s="9">
        <v>9.61</v>
      </c>
      <c r="H40" s="8">
        <v>40.5</v>
      </c>
      <c r="I40" s="9">
        <v>3.22</v>
      </c>
      <c r="J40" s="12">
        <v>0.841</v>
      </c>
      <c r="K40" s="205">
        <f>12*F$9/I40</f>
        <v>111.80124223602483</v>
      </c>
      <c r="L40" s="10">
        <f>12*F$10/J40</f>
        <v>85.61236623067776</v>
      </c>
      <c r="M40" s="10">
        <f t="shared" si="0"/>
        <v>111.80124223602483</v>
      </c>
      <c r="N40" s="200">
        <f>+(PI()^2)*29000/(M40^2)</f>
        <v>22.898365601044695</v>
      </c>
      <c r="O40" s="200">
        <f>IF(M40&lt;=D$22,C$10*0.658^(C$10/N40),0.877*N40)</f>
        <v>20.04725805957283</v>
      </c>
      <c r="P40" s="200">
        <f>+C$10/O40</f>
        <v>2.4941066679253097</v>
      </c>
      <c r="Q40" s="201">
        <f>+G40/(D$25*SQRT(P40))</f>
        <v>0.451194557289677</v>
      </c>
      <c r="R40" s="10">
        <f>+C$10*(D$31*D$25/G40)^2</f>
        <v>218.62499542511765</v>
      </c>
      <c r="S40" s="202">
        <f>IF(G40&lt;=D$25*SQRT(P40),1,(1-J34*SQRT(R40/O40))*SQRT(R40/O40))*(F40/2)</f>
        <v>1.97</v>
      </c>
      <c r="T40" s="202">
        <f>-4*(F40/2-S40)*E40</f>
        <v>0</v>
      </c>
      <c r="U40" s="201">
        <f>+H40/(D$26*SQRT(P40))</f>
        <v>0.7146563324927108</v>
      </c>
      <c r="V40" s="10">
        <f>+C$10*(D$30*D$26/H40)^2</f>
        <v>67.36015527511051</v>
      </c>
      <c r="W40" s="202">
        <f>IF(H40&lt;=D$26*SQRT(P40),1,(1-C$30*SQRT(V40/O40))*SQRT(V40/O40))*(H40*D40)</f>
        <v>6.885000000000001</v>
      </c>
      <c r="X40" s="202">
        <f>-(H40*D40-W40)*D40</f>
        <v>0</v>
      </c>
      <c r="Y40" s="199">
        <f>+M40/C$12</f>
        <v>0.5590062111801242</v>
      </c>
      <c r="Z40" s="202">
        <f>+C40+T40+X40</f>
        <v>2.96</v>
      </c>
      <c r="AA40" s="200">
        <f t="shared" si="1"/>
        <v>59.339883856335575</v>
      </c>
      <c r="AB40" s="200">
        <f>C$9/AA40</f>
        <v>13.481657664461133</v>
      </c>
      <c r="AC40" s="1" t="str">
        <f t="shared" si="2"/>
        <v>No Good</v>
      </c>
    </row>
    <row r="41" spans="1:29" s="16" customFormat="1" ht="12.75">
      <c r="A41" s="7" t="s">
        <v>215</v>
      </c>
      <c r="B41" s="199">
        <f t="shared" si="3"/>
        <v>8.427271495832853</v>
      </c>
      <c r="C41" s="9">
        <v>3.54</v>
      </c>
      <c r="D41" s="11">
        <v>0.19</v>
      </c>
      <c r="E41" s="11">
        <v>0.21</v>
      </c>
      <c r="F41" s="10">
        <v>3.96</v>
      </c>
      <c r="G41" s="9">
        <v>9.43</v>
      </c>
      <c r="H41" s="8">
        <v>46.6</v>
      </c>
      <c r="I41" s="9">
        <v>3.9</v>
      </c>
      <c r="J41" s="12">
        <v>0.785</v>
      </c>
      <c r="K41" s="205">
        <f>12*F$9/I41</f>
        <v>92.3076923076923</v>
      </c>
      <c r="L41" s="10">
        <f>12*F$10/J41</f>
        <v>91.71974522292993</v>
      </c>
      <c r="M41" s="10">
        <f t="shared" si="0"/>
        <v>92.3076923076923</v>
      </c>
      <c r="N41" s="200">
        <f>+(PI()^2)*29000/(M41^2)</f>
        <v>33.59092442342982</v>
      </c>
      <c r="O41" s="200">
        <f>IF(M41&lt;=D$22,C$10*0.658^(C$10/N41),0.877*N41)</f>
        <v>26.816354578907237</v>
      </c>
      <c r="P41" s="200">
        <f>+C$10/O41</f>
        <v>1.8645338184530185</v>
      </c>
      <c r="Q41" s="201">
        <f>+G41/(D$25*SQRT(P41))</f>
        <v>0.5120643444172629</v>
      </c>
      <c r="R41" s="10">
        <f>+C$10*(D$31*D$25/G41)^2</f>
        <v>227.05088720931937</v>
      </c>
      <c r="S41" s="202">
        <f>IF(G41&lt;=D$25*SQRT(P41),1,(1-J35*SQRT(R41/O41))*SQRT(R41/O41))*(F41/2)</f>
        <v>1.98</v>
      </c>
      <c r="T41" s="202">
        <f>-4*(F41/2-S41)*E41</f>
        <v>0</v>
      </c>
      <c r="U41" s="201">
        <f>+H41/(D$26*SQRT(P41))</f>
        <v>0.9510438008008778</v>
      </c>
      <c r="V41" s="10">
        <f>+C$10*(D$30*D$26/H41)^2</f>
        <v>50.87931933264566</v>
      </c>
      <c r="W41" s="202">
        <f>IF(H41&lt;=D$26*SQRT(P41),1,(1-C$30*SQRT(V41/O41))*SQRT(V41/O41))*(H41*D41)</f>
        <v>8.854000000000001</v>
      </c>
      <c r="X41" s="202">
        <f>-(H41*D41-W41)*D41</f>
        <v>0</v>
      </c>
      <c r="Y41" s="199">
        <f>+M41/C$12</f>
        <v>0.4615384615384615</v>
      </c>
      <c r="Z41" s="202">
        <f>+C41+T41+X41</f>
        <v>3.54</v>
      </c>
      <c r="AA41" s="200">
        <f t="shared" si="1"/>
        <v>94.92989520933162</v>
      </c>
      <c r="AB41" s="200">
        <f>C$9/AA41</f>
        <v>8.427271495832853</v>
      </c>
      <c r="AC41" s="1" t="str">
        <f t="shared" si="2"/>
        <v>No Good</v>
      </c>
    </row>
    <row r="42" spans="1:29" s="16" customFormat="1" ht="12.75">
      <c r="A42" s="7" t="s">
        <v>467</v>
      </c>
      <c r="B42" s="199">
        <f t="shared" si="3"/>
        <v>18.765952150558608</v>
      </c>
      <c r="C42" s="10">
        <v>3.55</v>
      </c>
      <c r="D42" s="11">
        <v>0.23</v>
      </c>
      <c r="E42" s="11">
        <v>0.28</v>
      </c>
      <c r="F42" s="10">
        <v>4</v>
      </c>
      <c r="G42" s="10">
        <v>7.14</v>
      </c>
      <c r="H42" s="14">
        <v>21.6</v>
      </c>
      <c r="I42" s="10">
        <v>2.49</v>
      </c>
      <c r="J42" s="11">
        <v>0.918</v>
      </c>
      <c r="K42" s="205">
        <f>12*F$9/I42</f>
        <v>144.57831325301203</v>
      </c>
      <c r="L42" s="10">
        <f>12*F$10/J42</f>
        <v>78.4313725490196</v>
      </c>
      <c r="M42" s="10">
        <f t="shared" si="0"/>
        <v>144.57831325301203</v>
      </c>
      <c r="N42" s="200">
        <f>+(PI()^2)*29000/(M42^2)</f>
        <v>13.6927738670419</v>
      </c>
      <c r="O42" s="200">
        <f>IF(M42&lt;=D$22,C$10*0.658^(C$10/N42),0.877*N42)</f>
        <v>12.008562681395746</v>
      </c>
      <c r="P42" s="200">
        <f>+C$10/O42</f>
        <v>4.163695633405191</v>
      </c>
      <c r="Q42" s="201">
        <f>+G42/(D$25*SQRT(P42))</f>
        <v>0.25945180742417046</v>
      </c>
      <c r="R42" s="10">
        <f>+C$10*(D$31*D$25/G42)^2</f>
        <v>396.0501345636295</v>
      </c>
      <c r="S42" s="202">
        <f>IF(G42&lt;=D$25*SQRT(P42),1,(1-J36*SQRT(R42/O42))*SQRT(R42/O42))*(F42/2)</f>
        <v>2</v>
      </c>
      <c r="T42" s="202">
        <f>-4*(F42/2-S42)*E42</f>
        <v>0</v>
      </c>
      <c r="U42" s="201">
        <f>+H42/(D$26*SQRT(P42))</f>
        <v>0.29499455403932534</v>
      </c>
      <c r="V42" s="10">
        <f>+C$10*(D$30*D$26/H42)^2</f>
        <v>236.8130458890603</v>
      </c>
      <c r="W42" s="202">
        <f>IF(H42&lt;=D$26*SQRT(P42),1,(1-C$30*SQRT(V42/O42))*SQRT(V42/O42))*(H42*D42)</f>
        <v>4.968000000000001</v>
      </c>
      <c r="X42" s="202">
        <f>-(H42*D42-W42)*D42</f>
        <v>0</v>
      </c>
      <c r="Y42" s="199">
        <f>+M42/C$12</f>
        <v>0.7228915662650601</v>
      </c>
      <c r="Z42" s="202">
        <f>+C42+T42+X42</f>
        <v>3.55</v>
      </c>
      <c r="AA42" s="200">
        <f t="shared" si="1"/>
        <v>42.6303975189549</v>
      </c>
      <c r="AB42" s="200">
        <f>C$9/AA42</f>
        <v>18.765952150558608</v>
      </c>
      <c r="AC42" s="1" t="str">
        <f t="shared" si="2"/>
        <v>No Good</v>
      </c>
    </row>
    <row r="43" spans="1:29" s="16" customFormat="1" ht="12.75">
      <c r="A43" s="7" t="s">
        <v>464</v>
      </c>
      <c r="B43" s="199">
        <f t="shared" si="3"/>
        <v>36.45373096554278</v>
      </c>
      <c r="C43" s="10">
        <v>3.83</v>
      </c>
      <c r="D43" s="11">
        <v>0.28</v>
      </c>
      <c r="E43" s="11">
        <v>0.345</v>
      </c>
      <c r="F43" s="10">
        <v>4.06</v>
      </c>
      <c r="G43" s="10">
        <v>5.88</v>
      </c>
      <c r="H43" s="14">
        <v>10.6</v>
      </c>
      <c r="I43" s="10">
        <v>1.72</v>
      </c>
      <c r="J43" s="10">
        <v>1</v>
      </c>
      <c r="K43" s="205">
        <f>12*F$9/I43</f>
        <v>209.30232558139537</v>
      </c>
      <c r="L43" s="10">
        <f>12*F$10/J43</f>
        <v>72</v>
      </c>
      <c r="M43" s="10">
        <f t="shared" si="0"/>
        <v>209.30232558139537</v>
      </c>
      <c r="N43" s="200">
        <f>+(PI()^2)*29000/(M43^2)</f>
        <v>6.533556266553239</v>
      </c>
      <c r="O43" s="200">
        <f>IF(M43&lt;=D$22,C$10*0.658^(C$10/N43),0.877*N43)</f>
        <v>5.729928845767191</v>
      </c>
      <c r="P43" s="200">
        <f>+C$10/O43</f>
        <v>8.726111849876803</v>
      </c>
      <c r="Q43" s="201">
        <f>+G43/(D$25*SQRT(P43))</f>
        <v>0.14759271256258025</v>
      </c>
      <c r="R43" s="10">
        <f>+C$10*(D$31*D$25/G43)^2</f>
        <v>583.971882086168</v>
      </c>
      <c r="S43" s="202">
        <f>IF(G43&lt;=D$25*SQRT(P43),1,(1-J37*SQRT(R43/O43))*SQRT(R43/O43))*(F43/2)</f>
        <v>2.03</v>
      </c>
      <c r="T43" s="202">
        <f>-4*(F43/2-S43)*E43</f>
        <v>0</v>
      </c>
      <c r="U43" s="201">
        <f>+H43/(D$26*SQRT(P43))</f>
        <v>0.09999889761350918</v>
      </c>
      <c r="V43" s="10">
        <f>+C$10*(D$30*D$26/H43)^2</f>
        <v>983.3347694019224</v>
      </c>
      <c r="W43" s="202">
        <f>IF(H43&lt;=D$26*SQRT(P43),1,(1-C$30*SQRT(V43/O43))*SQRT(V43/O43))*(H43*D43)</f>
        <v>2.968</v>
      </c>
      <c r="X43" s="202">
        <f>-(H43*D43-W43)*D43</f>
        <v>0</v>
      </c>
      <c r="Y43" s="199">
        <f>+M43/C$12</f>
        <v>1.0465116279069768</v>
      </c>
      <c r="Z43" s="202">
        <f>+C43+T43+X43</f>
        <v>3.83</v>
      </c>
      <c r="AA43" s="200">
        <f t="shared" si="1"/>
        <v>21.94562747928834</v>
      </c>
      <c r="AB43" s="200">
        <f>C$9/AA43</f>
        <v>36.45373096554278</v>
      </c>
      <c r="AC43" s="1" t="str">
        <f t="shared" si="2"/>
        <v>No Good</v>
      </c>
    </row>
    <row r="44" spans="1:29" s="16" customFormat="1" ht="12.75">
      <c r="A44" s="7" t="s">
        <v>475</v>
      </c>
      <c r="B44" s="199">
        <f t="shared" si="3"/>
        <v>10.451548122530452</v>
      </c>
      <c r="C44" s="9">
        <v>3.84</v>
      </c>
      <c r="D44" s="11">
        <v>0.23</v>
      </c>
      <c r="E44" s="11">
        <v>0.255</v>
      </c>
      <c r="F44" s="10">
        <v>4</v>
      </c>
      <c r="G44" s="9">
        <v>7.84</v>
      </c>
      <c r="H44" s="8">
        <v>29.9</v>
      </c>
      <c r="I44" s="9">
        <v>3.21</v>
      </c>
      <c r="J44" s="12">
        <v>0.843</v>
      </c>
      <c r="K44" s="205">
        <f>12*F$9/I44</f>
        <v>112.14953271028037</v>
      </c>
      <c r="L44" s="10">
        <f>12*F$10/J44</f>
        <v>85.40925266903915</v>
      </c>
      <c r="M44" s="10">
        <f t="shared" si="0"/>
        <v>112.14953271028037</v>
      </c>
      <c r="N44" s="200">
        <f>+(PI()^2)*29000/(M44^2)</f>
        <v>22.756360575375624</v>
      </c>
      <c r="O44" s="200">
        <f>IF(M44&lt;=D$22,C$10*0.658^(C$10/N44),0.877*N44)</f>
        <v>19.933251121355717</v>
      </c>
      <c r="P44" s="200">
        <f>+C$10/O44</f>
        <v>2.508371549407308</v>
      </c>
      <c r="Q44" s="201">
        <f>+G44/(D$25*SQRT(P44))</f>
        <v>0.3670439802542563</v>
      </c>
      <c r="R44" s="10">
        <f>+C$10*(D$31*D$25/G44)^2</f>
        <v>328.48418367346943</v>
      </c>
      <c r="S44" s="202">
        <f>IF(G44&lt;=D$25*SQRT(P44),1,(1-J38*SQRT(R44/O44))*SQRT(R44/O44))*(F44/2)</f>
        <v>2</v>
      </c>
      <c r="T44" s="202">
        <f>-4*(F44/2-S44)*E44</f>
        <v>0</v>
      </c>
      <c r="U44" s="201">
        <f>+H44/(D$26*SQRT(P44))</f>
        <v>0.5261081020902332</v>
      </c>
      <c r="V44" s="10">
        <f>+C$10*(D$30*D$26/H44)^2</f>
        <v>123.58641926824086</v>
      </c>
      <c r="W44" s="202">
        <f>IF(H44&lt;=D$26*SQRT(P44),1,(1-C$30*SQRT(V44/O44))*SQRT(V44/O44))*(H44*D44)</f>
        <v>6.877</v>
      </c>
      <c r="X44" s="202">
        <f>-(H44*D44-W44)*D44</f>
        <v>0</v>
      </c>
      <c r="Y44" s="199">
        <f>+M44/C$12</f>
        <v>0.5607476635514018</v>
      </c>
      <c r="Z44" s="202">
        <f>+C44+T44+X44</f>
        <v>3.84</v>
      </c>
      <c r="AA44" s="200">
        <f t="shared" si="1"/>
        <v>76.54368430600594</v>
      </c>
      <c r="AB44" s="200">
        <f>C$9/AA44</f>
        <v>10.451548122530452</v>
      </c>
      <c r="AC44" s="1" t="str">
        <f t="shared" si="2"/>
        <v>No Good</v>
      </c>
    </row>
    <row r="45" spans="1:29" s="16" customFormat="1" ht="12.75">
      <c r="A45" s="7" t="s">
        <v>234</v>
      </c>
      <c r="B45" s="199">
        <f t="shared" si="3"/>
        <v>7.722425511518614</v>
      </c>
      <c r="C45" s="9">
        <v>4.16</v>
      </c>
      <c r="D45" s="11">
        <v>0.2</v>
      </c>
      <c r="E45" s="11">
        <v>0.225</v>
      </c>
      <c r="F45" s="10">
        <v>3.97</v>
      </c>
      <c r="G45" s="9">
        <v>8.82</v>
      </c>
      <c r="H45" s="8">
        <v>54.3</v>
      </c>
      <c r="I45" s="9">
        <v>4.62</v>
      </c>
      <c r="J45" s="12">
        <v>0.753</v>
      </c>
      <c r="K45" s="205">
        <f>12*F$9/I45</f>
        <v>77.92207792207792</v>
      </c>
      <c r="L45" s="10">
        <f>12*F$10/J45</f>
        <v>95.61752988047809</v>
      </c>
      <c r="M45" s="10">
        <f t="shared" si="0"/>
        <v>95.61752988047809</v>
      </c>
      <c r="N45" s="200">
        <f>+(PI()^2)*29000/(M45^2)</f>
        <v>31.30564836687133</v>
      </c>
      <c r="O45" s="200">
        <f>IF(M45&lt;=D$22,C$10*0.658^(C$10/N45),0.877*N45)</f>
        <v>25.624088382026038</v>
      </c>
      <c r="P45" s="200">
        <f>+C$10/O45</f>
        <v>1.9512889299535976</v>
      </c>
      <c r="Q45" s="201">
        <f>+G45/(D$25*SQRT(P45))</f>
        <v>0.4681723608431619</v>
      </c>
      <c r="R45" s="10">
        <f>+C$10*(D$31*D$25/G45)^2</f>
        <v>259.5430587049635</v>
      </c>
      <c r="S45" s="202">
        <f>IF(G45&lt;=D$25*SQRT(P45),1,(1-J39*SQRT(R45/O45))*SQRT(R45/O45))*(F45/2)</f>
        <v>1.985</v>
      </c>
      <c r="T45" s="202">
        <f>-4*(F45/2-S45)*E45</f>
        <v>0</v>
      </c>
      <c r="U45" s="201">
        <f>+H45/(D$26*SQRT(P45))</f>
        <v>1.083275133430646</v>
      </c>
      <c r="V45" s="10">
        <f>+C$10*(D$30*D$26/H45)^2</f>
        <v>37.47256890476143</v>
      </c>
      <c r="W45" s="202">
        <f>IF(H45&lt;=D$26*SQRT(P45),1,(1-C$30*SQRT(V45/O45))*SQRT(V45/O45))*(H45*D45)</f>
        <v>10.27425964723746</v>
      </c>
      <c r="X45" s="202">
        <f>-(H45*D45-W45)*D45</f>
        <v>-0.11714807055250774</v>
      </c>
      <c r="Y45" s="199">
        <f>+M45/C$12</f>
        <v>0.47808764940239046</v>
      </c>
      <c r="Z45" s="202">
        <f>+C45+T45+X45</f>
        <v>4.042851929447492</v>
      </c>
      <c r="AA45" s="200">
        <f t="shared" si="1"/>
        <v>103.59439515560703</v>
      </c>
      <c r="AB45" s="200">
        <f>C$9/AA45</f>
        <v>7.722425511518614</v>
      </c>
      <c r="AC45" s="1" t="str">
        <f t="shared" si="2"/>
        <v>No Good</v>
      </c>
    </row>
    <row r="46" spans="1:29" s="16" customFormat="1" ht="12.75">
      <c r="A46" s="7" t="s">
        <v>216</v>
      </c>
      <c r="B46" s="199">
        <f t="shared" si="3"/>
        <v>6.65955379786826</v>
      </c>
      <c r="C46" s="9">
        <v>4.41</v>
      </c>
      <c r="D46" s="11">
        <v>0.23</v>
      </c>
      <c r="E46" s="11">
        <v>0.27</v>
      </c>
      <c r="F46" s="10">
        <v>4</v>
      </c>
      <c r="G46" s="9">
        <v>7.41</v>
      </c>
      <c r="H46" s="8">
        <v>38.5</v>
      </c>
      <c r="I46" s="9">
        <v>3.95</v>
      </c>
      <c r="J46" s="12">
        <v>0.81</v>
      </c>
      <c r="K46" s="205">
        <f>12*F$9/I46</f>
        <v>91.13924050632912</v>
      </c>
      <c r="L46" s="10">
        <f>12*F$10/J46</f>
        <v>88.88888888888889</v>
      </c>
      <c r="M46" s="10">
        <f t="shared" si="0"/>
        <v>91.13924050632912</v>
      </c>
      <c r="N46" s="200">
        <f>+(PI()^2)*29000/(M46^2)</f>
        <v>34.45775136861037</v>
      </c>
      <c r="O46" s="200">
        <f>IF(M46&lt;=D$22,C$10*0.658^(C$10/N46),0.877*N46)</f>
        <v>27.239947479616195</v>
      </c>
      <c r="P46" s="200">
        <f>+C$10/O46</f>
        <v>1.8355395155374392</v>
      </c>
      <c r="Q46" s="201">
        <f>+G46/(D$25*SQRT(P46))</f>
        <v>0.4055405772167011</v>
      </c>
      <c r="R46" s="10">
        <f>+C$10*(D$31*D$25/G46)^2</f>
        <v>367.71400649448805</v>
      </c>
      <c r="S46" s="202">
        <f>IF(G46&lt;=D$25*SQRT(P46),1,(1-J40*SQRT(R46/O46))*SQRT(R46/O46))*(F46/2)</f>
        <v>2</v>
      </c>
      <c r="T46" s="202">
        <f>-4*(F46/2-S46)*E46</f>
        <v>0</v>
      </c>
      <c r="U46" s="201">
        <f>+H46/(D$26*SQRT(P46))</f>
        <v>0.7919150472146363</v>
      </c>
      <c r="V46" s="10">
        <f>+C$10*(D$30*D$26/H46)^2</f>
        <v>74.54039108787318</v>
      </c>
      <c r="W46" s="202">
        <f>IF(H46&lt;=D$26*SQRT(P46),1,(1-C$30*SQRT(V46/O46))*SQRT(V46/O46))*(H46*D46)</f>
        <v>8.855</v>
      </c>
      <c r="X46" s="202">
        <f>-(H46*D46-W46)*D46</f>
        <v>0</v>
      </c>
      <c r="Y46" s="199">
        <f>+M46/C$12</f>
        <v>0.45569620253164556</v>
      </c>
      <c r="Z46" s="202">
        <f>+C46+T46+X46</f>
        <v>4.41</v>
      </c>
      <c r="AA46" s="200">
        <f t="shared" si="1"/>
        <v>120.12816838510743</v>
      </c>
      <c r="AB46" s="200">
        <f>C$9/AA46</f>
        <v>6.65955379786826</v>
      </c>
      <c r="AC46" s="1" t="str">
        <f t="shared" si="2"/>
        <v>No Good</v>
      </c>
    </row>
    <row r="47" spans="1:29" s="16" customFormat="1" ht="12.75">
      <c r="A47" s="7" t="s">
        <v>468</v>
      </c>
      <c r="B47" s="199">
        <f t="shared" si="3"/>
        <v>14.227021736052315</v>
      </c>
      <c r="C47" s="10">
        <v>4.43</v>
      </c>
      <c r="D47" s="11">
        <v>0.23</v>
      </c>
      <c r="E47" s="11">
        <v>0.26</v>
      </c>
      <c r="F47" s="10">
        <v>5.99</v>
      </c>
      <c r="G47" s="14">
        <v>11.5</v>
      </c>
      <c r="H47" s="14">
        <v>21.2</v>
      </c>
      <c r="I47" s="10">
        <v>2.56</v>
      </c>
      <c r="J47" s="10">
        <v>1.45</v>
      </c>
      <c r="K47" s="205">
        <f>12*F$9/I47</f>
        <v>140.625</v>
      </c>
      <c r="L47" s="10">
        <f>12*F$10/J47</f>
        <v>49.6551724137931</v>
      </c>
      <c r="M47" s="10">
        <f t="shared" si="0"/>
        <v>140.625</v>
      </c>
      <c r="N47" s="200">
        <f>+(PI()^2)*29000/(M47^2)</f>
        <v>14.473470236777755</v>
      </c>
      <c r="O47" s="200">
        <f>IF(M47&lt;=D$22,C$10*0.658^(C$10/N47),0.877*N47)</f>
        <v>12.693233397654092</v>
      </c>
      <c r="P47" s="200">
        <f>+C$10/O47</f>
        <v>3.9391066431694846</v>
      </c>
      <c r="Q47" s="201">
        <f>+G47/(D$25*SQRT(P47))</f>
        <v>0.42963232259950596</v>
      </c>
      <c r="R47" s="10">
        <f>+C$10*(D$31*D$25/G47)^2</f>
        <v>152.66901655954632</v>
      </c>
      <c r="S47" s="202">
        <f>IF(G47&lt;=D$25*SQRT(P47),1,(1-J41*SQRT(R47/O47))*SQRT(R47/O47))*(F47/2)</f>
        <v>2.995</v>
      </c>
      <c r="T47" s="202">
        <f>-4*(F47/2-S47)*E47</f>
        <v>0</v>
      </c>
      <c r="U47" s="201">
        <f>+H47/(D$26*SQRT(P47))</f>
        <v>0.2976711370820738</v>
      </c>
      <c r="V47" s="10">
        <f>+C$10*(D$30*D$26/H47)^2</f>
        <v>245.8336923504806</v>
      </c>
      <c r="W47" s="202">
        <f>IF(H47&lt;=D$26*SQRT(P47),1,(1-C$30*SQRT(V47/O47))*SQRT(V47/O47))*(H47*D47)</f>
        <v>4.876</v>
      </c>
      <c r="X47" s="202">
        <f>-(H47*D47-W47)*D47</f>
        <v>0</v>
      </c>
      <c r="Y47" s="199">
        <f>+M47/C$12</f>
        <v>0.703125</v>
      </c>
      <c r="Z47" s="202">
        <f>+C47+T47+X47</f>
        <v>4.43</v>
      </c>
      <c r="AA47" s="200">
        <f t="shared" si="1"/>
        <v>56.231023951607625</v>
      </c>
      <c r="AB47" s="200">
        <f>C$9/AA47</f>
        <v>14.227021736052315</v>
      </c>
      <c r="AC47" s="1" t="str">
        <f t="shared" si="2"/>
        <v>No Good</v>
      </c>
    </row>
    <row r="48" spans="1:29" s="16" customFormat="1" ht="12.75">
      <c r="A48" s="7" t="s">
        <v>476</v>
      </c>
      <c r="B48" s="199">
        <f t="shared" si="3"/>
        <v>8.64851844217481</v>
      </c>
      <c r="C48" s="9">
        <v>4.44</v>
      </c>
      <c r="D48" s="11">
        <v>0.245</v>
      </c>
      <c r="E48" s="11">
        <v>0.315</v>
      </c>
      <c r="F48" s="10">
        <v>4.01</v>
      </c>
      <c r="G48" s="9">
        <v>6.37</v>
      </c>
      <c r="H48" s="8">
        <v>28.1</v>
      </c>
      <c r="I48" s="9">
        <v>3.29</v>
      </c>
      <c r="J48" s="12">
        <v>0.876</v>
      </c>
      <c r="K48" s="205">
        <f>12*F$9/I48</f>
        <v>109.4224924012158</v>
      </c>
      <c r="L48" s="10">
        <f>12*F$10/J48</f>
        <v>82.1917808219178</v>
      </c>
      <c r="M48" s="10">
        <f t="shared" si="0"/>
        <v>109.4224924012158</v>
      </c>
      <c r="N48" s="200">
        <f>+(PI()^2)*29000/(M48^2)</f>
        <v>23.90476824797151</v>
      </c>
      <c r="O48" s="200">
        <f>IF(M48&lt;=D$22,C$10*0.658^(C$10/N48),0.877*N48)</f>
        <v>20.83364698646245</v>
      </c>
      <c r="P48" s="200">
        <f>+C$10/O48</f>
        <v>2.39996386770351</v>
      </c>
      <c r="Q48" s="201">
        <f>+G48/(D$25*SQRT(P48))</f>
        <v>0.304884297138515</v>
      </c>
      <c r="R48" s="10">
        <f>+C$10*(D$31*D$25/G48)^2</f>
        <v>497.58550899649805</v>
      </c>
      <c r="S48" s="202">
        <f>IF(G48&lt;=D$25*SQRT(P48),1,(1-J42*SQRT(R48/O48))*SQRT(R48/O48))*(F48/2)</f>
        <v>2.005</v>
      </c>
      <c r="T48" s="202">
        <f>-4*(F48/2-S48)*E48</f>
        <v>0</v>
      </c>
      <c r="U48" s="201">
        <f>+H48/(D$26*SQRT(P48))</f>
        <v>0.5054796813683766</v>
      </c>
      <c r="V48" s="10">
        <f>+C$10*(D$30*D$26/H48)^2</f>
        <v>139.92666593634831</v>
      </c>
      <c r="W48" s="202">
        <f>IF(H48&lt;=D$26*SQRT(P48),1,(1-C$30*SQRT(V48/O48))*SQRT(V48/O48))*(H48*D48)</f>
        <v>6.8845</v>
      </c>
      <c r="X48" s="202">
        <f>-(H48*D48-W48)*D48</f>
        <v>0</v>
      </c>
      <c r="Y48" s="199">
        <f>+M48/C$12</f>
        <v>0.547112462006079</v>
      </c>
      <c r="Z48" s="202">
        <f>+C48+T48+X48</f>
        <v>4.44</v>
      </c>
      <c r="AA48" s="200">
        <f t="shared" si="1"/>
        <v>92.5013926198933</v>
      </c>
      <c r="AB48" s="200">
        <f>C$9/AA48</f>
        <v>8.64851844217481</v>
      </c>
      <c r="AC48" s="1" t="str">
        <f t="shared" si="2"/>
        <v>No Good</v>
      </c>
    </row>
    <row r="49" spans="1:29" s="16" customFormat="1" ht="12.75">
      <c r="A49" s="7" t="s">
        <v>236</v>
      </c>
      <c r="B49" s="199">
        <f t="shared" si="3"/>
        <v>6.4080886215932</v>
      </c>
      <c r="C49" s="9">
        <v>4.71</v>
      </c>
      <c r="D49" s="11">
        <v>0.22</v>
      </c>
      <c r="E49" s="11">
        <v>0.265</v>
      </c>
      <c r="F49" s="10">
        <v>3.99</v>
      </c>
      <c r="G49" s="9">
        <v>7.53</v>
      </c>
      <c r="H49" s="8">
        <v>49.4</v>
      </c>
      <c r="I49" s="9">
        <v>4.67</v>
      </c>
      <c r="J49" s="12">
        <v>0.773</v>
      </c>
      <c r="K49" s="205">
        <f>12*F$9/I49</f>
        <v>77.08779443254818</v>
      </c>
      <c r="L49" s="10">
        <f>12*F$10/J49</f>
        <v>93.14359637774903</v>
      </c>
      <c r="M49" s="10">
        <f t="shared" si="0"/>
        <v>93.14359637774903</v>
      </c>
      <c r="N49" s="200">
        <f>+(PI()^2)*29000/(M49^2)</f>
        <v>32.990715778776455</v>
      </c>
      <c r="O49" s="200">
        <f>IF(M49&lt;=D$22,C$10*0.658^(C$10/N49),0.877*N49)</f>
        <v>26.51411798227268</v>
      </c>
      <c r="P49" s="200">
        <f>+C$10/O49</f>
        <v>1.8857877917504162</v>
      </c>
      <c r="Q49" s="201">
        <f>+G49/(D$25*SQRT(P49))</f>
        <v>0.4065804970680296</v>
      </c>
      <c r="R49" s="10">
        <f>+C$10*(D$31*D$25/G49)^2</f>
        <v>356.0874243618709</v>
      </c>
      <c r="S49" s="202">
        <f>IF(G49&lt;=D$25*SQRT(P49),1,(1-J43*SQRT(R49/O49))*SQRT(R49/O49))*(F49/2)</f>
        <v>1.995</v>
      </c>
      <c r="T49" s="202">
        <f>-4*(F49/2-S49)*E49</f>
        <v>0</v>
      </c>
      <c r="U49" s="201">
        <f>+H49/(D$26*SQRT(P49))</f>
        <v>1.002490518542383</v>
      </c>
      <c r="V49" s="10">
        <f>+C$10*(D$30*D$26/H49)^2</f>
        <v>45.27508018898851</v>
      </c>
      <c r="W49" s="202">
        <f>IF(H49&lt;=D$26*SQRT(P49),1,(1-C$30*SQRT(V49/O49))*SQRT(V49/O49))*(H49*D49)</f>
        <v>10.861266507479222</v>
      </c>
      <c r="X49" s="202">
        <f>-(H49*D49-W49)*D49</f>
        <v>-0.0014813683545712663</v>
      </c>
      <c r="Y49" s="199">
        <f>+M49/C$12</f>
        <v>0.4657179818887452</v>
      </c>
      <c r="Z49" s="202">
        <f>+C49+T49+X49</f>
        <v>4.708518631645429</v>
      </c>
      <c r="AA49" s="200">
        <f t="shared" si="1"/>
        <v>124.84221852117602</v>
      </c>
      <c r="AB49" s="200">
        <f>C$9/AA49</f>
        <v>6.4080886215932</v>
      </c>
      <c r="AC49" s="1" t="str">
        <f t="shared" si="2"/>
        <v>No Good</v>
      </c>
    </row>
    <row r="50" spans="1:29" s="16" customFormat="1" ht="12.75">
      <c r="A50" s="7" t="s">
        <v>465</v>
      </c>
      <c r="B50" s="199">
        <f t="shared" si="3"/>
        <v>19.3293628128941</v>
      </c>
      <c r="C50" s="9">
        <v>4.71</v>
      </c>
      <c r="D50" s="11">
        <v>0.24</v>
      </c>
      <c r="E50" s="11">
        <v>0.36</v>
      </c>
      <c r="F50" s="10">
        <v>5</v>
      </c>
      <c r="G50" s="9">
        <v>6.94</v>
      </c>
      <c r="H50" s="8">
        <v>15.4</v>
      </c>
      <c r="I50" s="9">
        <v>2.13</v>
      </c>
      <c r="J50" s="9">
        <v>1.26</v>
      </c>
      <c r="K50" s="205">
        <f>12*F$9/I50</f>
        <v>169.01408450704227</v>
      </c>
      <c r="L50" s="10">
        <f>12*F$10/J50</f>
        <v>57.142857142857146</v>
      </c>
      <c r="M50" s="10">
        <f t="shared" si="0"/>
        <v>169.01408450704227</v>
      </c>
      <c r="N50" s="200">
        <f>+(PI()^2)*29000/(M50^2)</f>
        <v>10.019636095769803</v>
      </c>
      <c r="O50" s="200">
        <f>IF(M50&lt;=D$22,C$10*0.658^(C$10/N50),0.877*N50)</f>
        <v>8.787220855990117</v>
      </c>
      <c r="P50" s="200">
        <f>+C$10/O50</f>
        <v>5.690081178045701</v>
      </c>
      <c r="Q50" s="201">
        <f>+G50/(D$25*SQRT(P50))</f>
        <v>0.21572387632915813</v>
      </c>
      <c r="R50" s="10">
        <f>+C$10*(D$31*D$25/G50)^2</f>
        <v>419.2061523640259</v>
      </c>
      <c r="S50" s="202">
        <f>IF(G50&lt;=D$25*SQRT(P50),1,(1-J44*SQRT(R50/O50))*SQRT(R50/O50))*(F50/2)</f>
        <v>2.5</v>
      </c>
      <c r="T50" s="202">
        <f>-4*(F50/2-S50)*E50</f>
        <v>0</v>
      </c>
      <c r="U50" s="201">
        <f>+H50/(D$26*SQRT(P50))</f>
        <v>0.1799124528037696</v>
      </c>
      <c r="V50" s="10">
        <f>+C$10*(D$30*D$26/H50)^2</f>
        <v>465.87744429920724</v>
      </c>
      <c r="W50" s="202">
        <f>IF(H50&lt;=D$26*SQRT(P50),1,(1-C$30*SQRT(V50/O50))*SQRT(V50/O50))*(H50*D50)</f>
        <v>3.6959999999999997</v>
      </c>
      <c r="X50" s="202">
        <f>-(H50*D50-W50)*D50</f>
        <v>0</v>
      </c>
      <c r="Y50" s="199">
        <f>+M50/C$12</f>
        <v>0.8450704225352114</v>
      </c>
      <c r="Z50" s="202">
        <f>+C50+T50+X50</f>
        <v>4.71</v>
      </c>
      <c r="AA50" s="200">
        <f t="shared" si="1"/>
        <v>41.38781023171345</v>
      </c>
      <c r="AB50" s="200">
        <f>C$9/AA50</f>
        <v>19.3293628128941</v>
      </c>
      <c r="AC50" s="1" t="str">
        <f t="shared" si="2"/>
        <v>No Good</v>
      </c>
    </row>
    <row r="51" spans="1:29" s="16" customFormat="1" ht="12.75">
      <c r="A51" s="7" t="s">
        <v>469</v>
      </c>
      <c r="B51" s="199">
        <f t="shared" si="3"/>
        <v>12.890584623711346</v>
      </c>
      <c r="C51" s="10">
        <v>4.74</v>
      </c>
      <c r="D51" s="11">
        <v>0.26</v>
      </c>
      <c r="E51" s="11">
        <v>0.405</v>
      </c>
      <c r="F51" s="10">
        <v>4.03</v>
      </c>
      <c r="G51" s="10">
        <v>4.98</v>
      </c>
      <c r="H51" s="14">
        <v>19.1</v>
      </c>
      <c r="I51" s="10">
        <v>2.6</v>
      </c>
      <c r="J51" s="11">
        <v>0.967</v>
      </c>
      <c r="K51" s="205">
        <f>12*F$9/I51</f>
        <v>138.46153846153845</v>
      </c>
      <c r="L51" s="10">
        <f>12*F$10/J51</f>
        <v>74.45708376421923</v>
      </c>
      <c r="M51" s="10">
        <f t="shared" si="0"/>
        <v>138.46153846153845</v>
      </c>
      <c r="N51" s="200">
        <f>+(PI()^2)*29000/(M51^2)</f>
        <v>14.92929974374659</v>
      </c>
      <c r="O51" s="200">
        <f>IF(M51&lt;=D$22,C$10*0.658^(C$10/N51),0.877*N51)</f>
        <v>13.092995875265759</v>
      </c>
      <c r="P51" s="200">
        <f>+C$10/O51</f>
        <v>3.8188356947744864</v>
      </c>
      <c r="Q51" s="201">
        <f>+G51/(D$25*SQRT(P51))</f>
        <v>0.18895649840415774</v>
      </c>
      <c r="R51" s="10">
        <f>+C$10*(D$31*D$25/G51)^2</f>
        <v>814.1190238867115</v>
      </c>
      <c r="S51" s="202">
        <f>IF(G51&lt;=D$25*SQRT(P51),1,(1-J45*SQRT(R51/O51))*SQRT(R51/O51))*(F51/2)</f>
        <v>2.015</v>
      </c>
      <c r="T51" s="202">
        <f>-4*(F51/2-S51)*E51</f>
        <v>0</v>
      </c>
      <c r="U51" s="201">
        <f>+H51/(D$26*SQRT(P51))</f>
        <v>0.2723752334075728</v>
      </c>
      <c r="V51" s="10">
        <f>+C$10*(D$30*D$26/H51)^2</f>
        <v>302.8631196787369</v>
      </c>
      <c r="W51" s="202">
        <f>IF(H51&lt;=D$26*SQRT(P51),1,(1-C$30*SQRT(V51/O51))*SQRT(V51/O51))*(H51*D51)</f>
        <v>4.966</v>
      </c>
      <c r="X51" s="202">
        <f>-(H51*D51-W51)*D51</f>
        <v>0</v>
      </c>
      <c r="Y51" s="199">
        <f>+M51/C$12</f>
        <v>0.6923076923076923</v>
      </c>
      <c r="Z51" s="202">
        <f>+C51+T51+X51</f>
        <v>4.74</v>
      </c>
      <c r="AA51" s="200">
        <f t="shared" si="1"/>
        <v>62.0608004487597</v>
      </c>
      <c r="AB51" s="200">
        <f>C$9/AA51</f>
        <v>12.890584623711346</v>
      </c>
      <c r="AC51" s="1" t="str">
        <f t="shared" si="2"/>
        <v>No Good</v>
      </c>
    </row>
    <row r="52" spans="1:29" s="16" customFormat="1" ht="12.75">
      <c r="A52" s="7" t="s">
        <v>217</v>
      </c>
      <c r="B52" s="199">
        <f t="shared" si="3"/>
        <v>5.713715509461309</v>
      </c>
      <c r="C52" s="9">
        <v>4.99</v>
      </c>
      <c r="D52" s="11">
        <v>0.24</v>
      </c>
      <c r="E52" s="11">
        <v>0.33</v>
      </c>
      <c r="F52" s="10">
        <v>4.01</v>
      </c>
      <c r="G52" s="9">
        <v>6.08</v>
      </c>
      <c r="H52" s="8">
        <v>36.9</v>
      </c>
      <c r="I52" s="9">
        <v>4.05</v>
      </c>
      <c r="J52" s="12">
        <v>0.845</v>
      </c>
      <c r="K52" s="205">
        <f>12*F$9/I52</f>
        <v>88.88888888888889</v>
      </c>
      <c r="L52" s="10">
        <f>12*F$10/J52</f>
        <v>85.20710059171599</v>
      </c>
      <c r="M52" s="10">
        <f t="shared" si="0"/>
        <v>88.88888888888889</v>
      </c>
      <c r="N52" s="200">
        <f>+(PI()^2)*29000/(M52^2)</f>
        <v>36.22453240337328</v>
      </c>
      <c r="O52" s="200">
        <f>IF(M52&lt;=D$22,C$10*0.658^(C$10/N52),0.877*N52)</f>
        <v>28.058912106682786</v>
      </c>
      <c r="P52" s="200">
        <f>+C$10/O52</f>
        <v>1.7819650245132457</v>
      </c>
      <c r="Q52" s="201">
        <f>+G52/(D$25*SQRT(P52))</f>
        <v>0.3377162573273527</v>
      </c>
      <c r="R52" s="10">
        <f>+C$10*(D$31*D$25/G52)^2</f>
        <v>546.184574099723</v>
      </c>
      <c r="S52" s="202">
        <f>IF(G52&lt;=D$25*SQRT(P52),1,(1-J46*SQRT(R52/O52))*SQRT(R52/O52))*(F52/2)</f>
        <v>2.005</v>
      </c>
      <c r="T52" s="202">
        <f>-4*(F52/2-S52)*E52</f>
        <v>0</v>
      </c>
      <c r="U52" s="201">
        <f>+H52/(D$26*SQRT(P52))</f>
        <v>0.7703294707493397</v>
      </c>
      <c r="V52" s="10">
        <f>+C$10*(D$30*D$26/H52)^2</f>
        <v>81.14474386204567</v>
      </c>
      <c r="W52" s="202">
        <f>IF(H52&lt;=D$26*SQRT(P52),1,(1-C$30*SQRT(V52/O52))*SQRT(V52/O52))*(H52*D52)</f>
        <v>8.856</v>
      </c>
      <c r="X52" s="202">
        <f>-(H52*D52-W52)*D52</f>
        <v>0</v>
      </c>
      <c r="Y52" s="199">
        <f>+M52/C$12</f>
        <v>0.4444444444444444</v>
      </c>
      <c r="Z52" s="202">
        <f>+C52+T52+X52</f>
        <v>4.99</v>
      </c>
      <c r="AA52" s="200">
        <f t="shared" si="1"/>
        <v>140.0139714123471</v>
      </c>
      <c r="AB52" s="200">
        <f>C$9/AA52</f>
        <v>5.713715509461309</v>
      </c>
      <c r="AC52" s="1" t="str">
        <f t="shared" si="2"/>
        <v>No Good</v>
      </c>
    </row>
    <row r="53" spans="1:29" s="16" customFormat="1" ht="12.75">
      <c r="A53" s="7" t="s">
        <v>477</v>
      </c>
      <c r="B53" s="199">
        <f t="shared" si="3"/>
        <v>6.80667843271359</v>
      </c>
      <c r="C53" s="9">
        <v>5.26</v>
      </c>
      <c r="D53" s="11">
        <v>0.23</v>
      </c>
      <c r="E53" s="11">
        <v>0.33</v>
      </c>
      <c r="F53" s="10">
        <v>5.25</v>
      </c>
      <c r="G53" s="9">
        <v>7.95</v>
      </c>
      <c r="H53" s="8">
        <v>29.9</v>
      </c>
      <c r="I53" s="9">
        <v>3.43</v>
      </c>
      <c r="J53" s="9">
        <v>1.23</v>
      </c>
      <c r="K53" s="205">
        <f>12*F$9/I53</f>
        <v>104.95626822157433</v>
      </c>
      <c r="L53" s="10">
        <f>12*F$10/J53</f>
        <v>58.53658536585366</v>
      </c>
      <c r="M53" s="10">
        <f t="shared" si="0"/>
        <v>104.95626822157433</v>
      </c>
      <c r="N53" s="200">
        <f>+(PI()^2)*29000/(M53^2)</f>
        <v>25.9825027448527</v>
      </c>
      <c r="O53" s="200">
        <f>IF(M53&lt;=D$22,C$10*0.658^(C$10/N53),0.877*N53)</f>
        <v>22.34441604026505</v>
      </c>
      <c r="P53" s="200">
        <f>+C$10/O53</f>
        <v>2.237695534754593</v>
      </c>
      <c r="Q53" s="201">
        <f>+G53/(D$25*SQRT(P53))</f>
        <v>0.3940620454020066</v>
      </c>
      <c r="R53" s="10">
        <f>+C$10*(D$31*D$25/G53)^2</f>
        <v>319.4569430006724</v>
      </c>
      <c r="S53" s="202">
        <f>IF(G53&lt;=D$25*SQRT(P53),1,(1-J47*SQRT(R53/O53))*SQRT(R53/O53))*(F53/2)</f>
        <v>2.625</v>
      </c>
      <c r="T53" s="202">
        <f>-4*(F53/2-S53)*E53</f>
        <v>0</v>
      </c>
      <c r="U53" s="201">
        <f>+H53/(D$26*SQRT(P53))</f>
        <v>0.5570195338492423</v>
      </c>
      <c r="V53" s="10">
        <f>+C$10*(D$30*D$26/H53)^2</f>
        <v>123.58641926824086</v>
      </c>
      <c r="W53" s="202">
        <f>IF(H53&lt;=D$26*SQRT(P53),1,(1-C$30*SQRT(V53/O53))*SQRT(V53/O53))*(H53*D53)</f>
        <v>6.877</v>
      </c>
      <c r="X53" s="202">
        <f>-(H53*D53-W53)*D53</f>
        <v>0</v>
      </c>
      <c r="Y53" s="199">
        <f>+M53/C$12</f>
        <v>0.5247813411078717</v>
      </c>
      <c r="Z53" s="202">
        <f>+C53+T53+X53</f>
        <v>5.26</v>
      </c>
      <c r="AA53" s="200">
        <f t="shared" si="1"/>
        <v>117.53162837179416</v>
      </c>
      <c r="AB53" s="200">
        <f>C$9/AA53</f>
        <v>6.80667843271359</v>
      </c>
      <c r="AC53" s="1" t="str">
        <f t="shared" si="2"/>
        <v>No Good</v>
      </c>
    </row>
    <row r="54" spans="1:29" s="16" customFormat="1" ht="12.75">
      <c r="A54" s="7" t="s">
        <v>466</v>
      </c>
      <c r="B54" s="199">
        <f t="shared" si="3"/>
        <v>15.776235936313181</v>
      </c>
      <c r="C54" s="9">
        <v>5.56</v>
      </c>
      <c r="D54" s="11">
        <v>0.27</v>
      </c>
      <c r="E54" s="11">
        <v>0.43</v>
      </c>
      <c r="F54" s="10">
        <v>5.03</v>
      </c>
      <c r="G54" s="9">
        <v>5.85</v>
      </c>
      <c r="H54" s="8">
        <v>13.7</v>
      </c>
      <c r="I54" s="9">
        <v>2.17</v>
      </c>
      <c r="J54" s="9">
        <v>1.28</v>
      </c>
      <c r="K54" s="205">
        <f>12*F$9/I54</f>
        <v>165.89861751152074</v>
      </c>
      <c r="L54" s="10">
        <f>12*F$10/J54</f>
        <v>56.25</v>
      </c>
      <c r="M54" s="10">
        <f t="shared" si="0"/>
        <v>165.89861751152074</v>
      </c>
      <c r="N54" s="200">
        <f>+(PI()^2)*29000/(M54^2)</f>
        <v>10.399494018243832</v>
      </c>
      <c r="O54" s="200">
        <f>IF(M54&lt;=D$22,C$10*0.658^(C$10/N54),0.877*N54)</f>
        <v>9.12035625399984</v>
      </c>
      <c r="P54" s="200">
        <f>+C$10/O54</f>
        <v>5.4822419878688295</v>
      </c>
      <c r="Q54" s="201">
        <f>+G54/(D$25*SQRT(P54))</f>
        <v>0.18525704888720884</v>
      </c>
      <c r="R54" s="10">
        <f>+C$10*(D$31*D$25/G54)^2</f>
        <v>589.9766948644898</v>
      </c>
      <c r="S54" s="202">
        <f>IF(G54&lt;=D$25*SQRT(P54),1,(1-J48*SQRT(R54/O54))*SQRT(R54/O54))*(F54/2)</f>
        <v>2.515</v>
      </c>
      <c r="T54" s="202">
        <f>-4*(F54/2-S54)*E54</f>
        <v>0</v>
      </c>
      <c r="U54" s="201">
        <f>+H54/(D$26*SQRT(P54))</f>
        <v>0.1630576583562974</v>
      </c>
      <c r="V54" s="10">
        <f>+C$10*(D$30*D$26/H54)^2</f>
        <v>588.6701192924505</v>
      </c>
      <c r="W54" s="202">
        <f>IF(H54&lt;=D$26*SQRT(P54),1,(1-C$30*SQRT(V54/O54))*SQRT(V54/O54))*(H54*D54)</f>
        <v>3.699</v>
      </c>
      <c r="X54" s="202">
        <f>-(H54*D54-W54)*D54</f>
        <v>0</v>
      </c>
      <c r="Y54" s="199">
        <f>+M54/C$12</f>
        <v>0.8294930875576036</v>
      </c>
      <c r="Z54" s="202">
        <f>+C54+T54+X54</f>
        <v>5.56</v>
      </c>
      <c r="AA54" s="200">
        <f t="shared" si="1"/>
        <v>50.70918077223911</v>
      </c>
      <c r="AB54" s="200">
        <f>C$9/AA54</f>
        <v>15.776235936313181</v>
      </c>
      <c r="AC54" s="1" t="str">
        <f t="shared" si="2"/>
        <v>No Good</v>
      </c>
    </row>
    <row r="55" spans="1:29" s="16" customFormat="1" ht="12.75">
      <c r="A55" s="7" t="s">
        <v>238</v>
      </c>
      <c r="B55" s="199">
        <f t="shared" si="3"/>
        <v>5.033753107916091</v>
      </c>
      <c r="C55" s="9">
        <v>5.57</v>
      </c>
      <c r="D55" s="11">
        <v>0.235</v>
      </c>
      <c r="E55" s="11">
        <v>0.35</v>
      </c>
      <c r="F55" s="10">
        <v>4.01</v>
      </c>
      <c r="G55" s="9">
        <v>5.72</v>
      </c>
      <c r="H55" s="8">
        <v>46.2</v>
      </c>
      <c r="I55" s="9">
        <v>4.82</v>
      </c>
      <c r="J55" s="12">
        <v>0.822</v>
      </c>
      <c r="K55" s="205">
        <f>12*F$9/I55</f>
        <v>74.68879668049792</v>
      </c>
      <c r="L55" s="10">
        <f>12*F$10/J55</f>
        <v>87.59124087591242</v>
      </c>
      <c r="M55" s="10">
        <f t="shared" si="0"/>
        <v>87.59124087591242</v>
      </c>
      <c r="N55" s="200">
        <f>+(PI()^2)*29000/(M55^2)</f>
        <v>37.305802396648176</v>
      </c>
      <c r="O55" s="200">
        <f>IF(M55&lt;=D$22,C$10*0.658^(C$10/N55),0.877*N55)</f>
        <v>28.532700717830583</v>
      </c>
      <c r="P55" s="200">
        <f>+C$10/O55</f>
        <v>1.7523753006932894</v>
      </c>
      <c r="Q55" s="201">
        <f>+G55/(D$25*SQRT(P55))</f>
        <v>0.32039109989642756</v>
      </c>
      <c r="R55" s="10">
        <f>+C$10*(D$31*D$25/G55)^2</f>
        <v>617.0985573866694</v>
      </c>
      <c r="S55" s="202">
        <f>IF(G55&lt;=D$25*SQRT(P55),1,(1-J49*SQRT(R55/O55))*SQRT(R55/O55))*(F55/2)</f>
        <v>2.005</v>
      </c>
      <c r="T55" s="202">
        <f>-4*(F55/2-S55)*E55</f>
        <v>0</v>
      </c>
      <c r="U55" s="201">
        <f>+H55/(D$26*SQRT(P55))</f>
        <v>0.9725863022152784</v>
      </c>
      <c r="V55" s="10">
        <f>+C$10*(D$30*D$26/H55)^2</f>
        <v>51.76416047768969</v>
      </c>
      <c r="W55" s="202">
        <f>IF(H55&lt;=D$26*SQRT(P55),1,(1-C$30*SQRT(V55/O55))*SQRT(V55/O55))*(H55*D55)</f>
        <v>10.857</v>
      </c>
      <c r="X55" s="202">
        <f>-(H55*D55-W55)*D55</f>
        <v>0</v>
      </c>
      <c r="Y55" s="199">
        <f>+M55/C$12</f>
        <v>0.4379562043795621</v>
      </c>
      <c r="Z55" s="202">
        <f>+C55+T55+X55</f>
        <v>5.57</v>
      </c>
      <c r="AA55" s="200">
        <f t="shared" si="1"/>
        <v>158.92714299831636</v>
      </c>
      <c r="AB55" s="200">
        <f>C$9/AA55</f>
        <v>5.033753107916091</v>
      </c>
      <c r="AC55" s="1" t="str">
        <f t="shared" si="2"/>
        <v>No Good</v>
      </c>
    </row>
    <row r="56" spans="1:29" s="16" customFormat="1" ht="12.75">
      <c r="A56" s="7" t="s">
        <v>218</v>
      </c>
      <c r="B56" s="199">
        <f t="shared" si="3"/>
        <v>4.948718556748011</v>
      </c>
      <c r="C56" s="9">
        <v>5.62</v>
      </c>
      <c r="D56" s="11">
        <v>0.25</v>
      </c>
      <c r="E56" s="11">
        <v>0.395</v>
      </c>
      <c r="F56" s="10">
        <v>4.02</v>
      </c>
      <c r="G56" s="9">
        <v>5.09</v>
      </c>
      <c r="H56" s="8">
        <v>35.4</v>
      </c>
      <c r="I56" s="9">
        <v>4.14</v>
      </c>
      <c r="J56" s="12">
        <v>0.874</v>
      </c>
      <c r="K56" s="205">
        <f>12*F$9/I56</f>
        <v>86.95652173913044</v>
      </c>
      <c r="L56" s="10">
        <f>12*F$10/J56</f>
        <v>82.37986270022883</v>
      </c>
      <c r="M56" s="10">
        <f t="shared" si="0"/>
        <v>86.95652173913044</v>
      </c>
      <c r="N56" s="200">
        <f>+(PI()^2)*29000/(M56^2)</f>
        <v>37.85240027927796</v>
      </c>
      <c r="O56" s="200">
        <f>IF(M56&lt;=D$22,C$10*0.658^(C$10/N56),0.877*N56)</f>
        <v>28.764770680743922</v>
      </c>
      <c r="P56" s="200">
        <f>+C$10/O56</f>
        <v>1.738237393057739</v>
      </c>
      <c r="Q56" s="201">
        <f>+G56/(D$25*SQRT(P56))</f>
        <v>0.28626036086461965</v>
      </c>
      <c r="R56" s="10">
        <f>+C$10*(D$31*D$25/G56)^2</f>
        <v>779.3113906461688</v>
      </c>
      <c r="S56" s="202">
        <f>IF(G56&lt;=D$25*SQRT(P56),1,(1-J50*SQRT(R56/O56))*SQRT(R56/O56))*(F56/2)</f>
        <v>2.01</v>
      </c>
      <c r="T56" s="202">
        <f>-4*(F56/2-S56)*E56</f>
        <v>0</v>
      </c>
      <c r="U56" s="201">
        <f>+H56/(D$26*SQRT(P56))</f>
        <v>0.7482529758020359</v>
      </c>
      <c r="V56" s="10">
        <f>+C$10*(D$30*D$26/H56)^2</f>
        <v>88.16710929969038</v>
      </c>
      <c r="W56" s="202">
        <f>IF(H56&lt;=D$26*SQRT(P56),1,(1-C$30*SQRT(V56/O56))*SQRT(V56/O56))*(H56*D56)</f>
        <v>8.85</v>
      </c>
      <c r="X56" s="202">
        <f>-(H56*D56-W56)*D56</f>
        <v>0</v>
      </c>
      <c r="Y56" s="199">
        <f>+M56/C$12</f>
        <v>0.43478260869565216</v>
      </c>
      <c r="Z56" s="202">
        <f>+C56+T56+X56</f>
        <v>5.62</v>
      </c>
      <c r="AA56" s="200">
        <f t="shared" si="1"/>
        <v>161.65801122578085</v>
      </c>
      <c r="AB56" s="200">
        <f>C$9/AA56</f>
        <v>4.948718556748011</v>
      </c>
      <c r="AC56" s="1" t="str">
        <f t="shared" si="2"/>
        <v>No Good</v>
      </c>
    </row>
    <row r="57" spans="1:29" s="16" customFormat="1" ht="12.75">
      <c r="A57" s="7" t="s">
        <v>470</v>
      </c>
      <c r="B57" s="199">
        <f t="shared" si="3"/>
        <v>9.944805127422775</v>
      </c>
      <c r="C57" s="10">
        <v>5.87</v>
      </c>
      <c r="D57" s="11">
        <v>0.26</v>
      </c>
      <c r="E57" s="11">
        <v>0.365</v>
      </c>
      <c r="F57" s="10">
        <v>6.02</v>
      </c>
      <c r="G57" s="10">
        <v>8.25</v>
      </c>
      <c r="H57" s="14">
        <v>18.7</v>
      </c>
      <c r="I57" s="10">
        <v>2.66</v>
      </c>
      <c r="J57" s="10">
        <v>1.5</v>
      </c>
      <c r="K57" s="205">
        <f>12*F$9/I57</f>
        <v>135.33834586466165</v>
      </c>
      <c r="L57" s="10">
        <f>12*F$10/J57</f>
        <v>48</v>
      </c>
      <c r="M57" s="10">
        <f t="shared" si="0"/>
        <v>135.33834586466165</v>
      </c>
      <c r="N57" s="200">
        <f>+(PI()^2)*29000/(M57^2)</f>
        <v>15.626294861960556</v>
      </c>
      <c r="O57" s="200">
        <f>IF(M57&lt;=D$22,C$10*0.658^(C$10/N57),0.877*N57)</f>
        <v>13.704260593939408</v>
      </c>
      <c r="P57" s="200">
        <f>+C$10/O57</f>
        <v>3.6485003811232306</v>
      </c>
      <c r="Q57" s="201">
        <f>+G57/(D$25*SQRT(P57))</f>
        <v>0.32025412090510047</v>
      </c>
      <c r="R57" s="10">
        <f>+C$10*(D$31*D$25/G57)^2</f>
        <v>296.6461331864096</v>
      </c>
      <c r="S57" s="202">
        <f>IF(G57&lt;=D$25*SQRT(P57),1,(1-J51*SQRT(R57/O57))*SQRT(R57/O57))*(F57/2)</f>
        <v>3.01</v>
      </c>
      <c r="T57" s="202">
        <f>-4*(F57/2-S57)*E57</f>
        <v>0</v>
      </c>
      <c r="U57" s="201">
        <f>+H57/(D$26*SQRT(P57))</f>
        <v>0.27282498711557557</v>
      </c>
      <c r="V57" s="10">
        <f>+C$10*(D$30*D$26/H57)^2</f>
        <v>315.9584051302583</v>
      </c>
      <c r="W57" s="202">
        <f>IF(H57&lt;=D$26*SQRT(P57),1,(1-C$30*SQRT(V57/O57))*SQRT(V57/O57))*(H57*D57)</f>
        <v>4.862</v>
      </c>
      <c r="X57" s="202">
        <f>-(H57*D57-W57)*D57</f>
        <v>0</v>
      </c>
      <c r="Y57" s="199">
        <f>+M57/C$12</f>
        <v>0.6766917293233082</v>
      </c>
      <c r="Z57" s="202">
        <f>+C57+T57+X57</f>
        <v>5.87</v>
      </c>
      <c r="AA57" s="200">
        <f t="shared" si="1"/>
        <v>80.44400968642432</v>
      </c>
      <c r="AB57" s="200">
        <f>C$9/AA57</f>
        <v>9.944805127422775</v>
      </c>
      <c r="AC57" s="1" t="str">
        <f t="shared" si="2"/>
        <v>No Good</v>
      </c>
    </row>
    <row r="58" spans="1:29" s="16" customFormat="1" ht="12.75">
      <c r="A58" s="7" t="s">
        <v>478</v>
      </c>
      <c r="B58" s="199">
        <f t="shared" si="3"/>
        <v>5.654785203882915</v>
      </c>
      <c r="C58" s="9">
        <v>6.16</v>
      </c>
      <c r="D58" s="11">
        <v>0.25</v>
      </c>
      <c r="E58" s="11">
        <v>0.4</v>
      </c>
      <c r="F58" s="10">
        <v>5.27</v>
      </c>
      <c r="G58" s="9">
        <v>6.59</v>
      </c>
      <c r="H58" s="8">
        <v>27.5</v>
      </c>
      <c r="I58" s="9">
        <v>3.49</v>
      </c>
      <c r="J58" s="9">
        <v>1.26</v>
      </c>
      <c r="K58" s="205">
        <f>12*F$9/I58</f>
        <v>103.15186246418338</v>
      </c>
      <c r="L58" s="10">
        <f>12*F$10/J58</f>
        <v>57.142857142857146</v>
      </c>
      <c r="M58" s="10">
        <f t="shared" si="0"/>
        <v>103.15186246418338</v>
      </c>
      <c r="N58" s="200">
        <f>+(PI()^2)*29000/(M58^2)</f>
        <v>26.899462101894645</v>
      </c>
      <c r="O58" s="200">
        <f>IF(M58&lt;=D$22,C$10*0.658^(C$10/N58),0.877*N58)</f>
        <v>22.966412549313674</v>
      </c>
      <c r="P58" s="200">
        <f>+C$10/O58</f>
        <v>2.1770923034949226</v>
      </c>
      <c r="Q58" s="201">
        <f>+G58/(D$25*SQRT(P58))</f>
        <v>0.33116541064609595</v>
      </c>
      <c r="R58" s="10">
        <f>+C$10*(D$31*D$25/G58)^2</f>
        <v>464.91735627393325</v>
      </c>
      <c r="S58" s="202">
        <f>IF(G58&lt;=D$25*SQRT(P58),1,(1-J52*SQRT(R58/O58))*SQRT(R58/O58))*(F58/2)</f>
        <v>2.635</v>
      </c>
      <c r="T58" s="202">
        <f>-4*(F58/2-S58)*E58</f>
        <v>0</v>
      </c>
      <c r="U58" s="201">
        <f>+H58/(D$26*SQRT(P58))</f>
        <v>0.5193905066604758</v>
      </c>
      <c r="V58" s="10">
        <f>+C$10*(D$30*D$26/H58)^2</f>
        <v>146.09916653223144</v>
      </c>
      <c r="W58" s="202">
        <f>IF(H58&lt;=D$26*SQRT(P58),1,(1-C$30*SQRT(V58/O58))*SQRT(V58/O58))*(H58*D58)</f>
        <v>6.875</v>
      </c>
      <c r="X58" s="202">
        <f>-(H58*D58-W58)*D58</f>
        <v>0</v>
      </c>
      <c r="Y58" s="199">
        <f>+M58/C$12</f>
        <v>0.5157593123209169</v>
      </c>
      <c r="Z58" s="202">
        <f>+C58+T58+X58</f>
        <v>6.16</v>
      </c>
      <c r="AA58" s="200">
        <f t="shared" si="1"/>
        <v>141.47310130377224</v>
      </c>
      <c r="AB58" s="200">
        <f>C$9/AA58</f>
        <v>5.654785203882915</v>
      </c>
      <c r="AC58" s="1" t="str">
        <f t="shared" si="2"/>
        <v>No Good</v>
      </c>
    </row>
    <row r="59" spans="1:29" s="16" customFormat="1" ht="12.75">
      <c r="A59" s="7" t="s">
        <v>241</v>
      </c>
      <c r="B59" s="199">
        <f t="shared" si="3"/>
        <v>4.182748236667313</v>
      </c>
      <c r="C59" s="9">
        <v>6.48</v>
      </c>
      <c r="D59" s="11">
        <v>0.26</v>
      </c>
      <c r="E59" s="11">
        <v>0.425</v>
      </c>
      <c r="F59" s="10">
        <v>4.03</v>
      </c>
      <c r="G59" s="9">
        <v>4.74</v>
      </c>
      <c r="H59" s="8">
        <v>41.8</v>
      </c>
      <c r="I59" s="9">
        <v>4.91</v>
      </c>
      <c r="J59" s="12">
        <v>0.848</v>
      </c>
      <c r="K59" s="205">
        <f>12*F$9/I59</f>
        <v>73.31975560081466</v>
      </c>
      <c r="L59" s="10">
        <f>12*F$10/J59</f>
        <v>84.90566037735849</v>
      </c>
      <c r="M59" s="10">
        <f t="shared" si="0"/>
        <v>84.90566037735849</v>
      </c>
      <c r="N59" s="200">
        <f>+(PI()^2)*29000/(M59^2)</f>
        <v>39.70310341319211</v>
      </c>
      <c r="O59" s="200">
        <f>IF(M59&lt;=D$22,C$10*0.658^(C$10/N59),0.877*N59)</f>
        <v>29.51571147438303</v>
      </c>
      <c r="P59" s="200">
        <f>+C$10/O59</f>
        <v>1.6940130358502619</v>
      </c>
      <c r="Q59" s="201">
        <f>+G59/(D$25*SQRT(P59))</f>
        <v>0.2700336855244863</v>
      </c>
      <c r="R59" s="10">
        <f>+C$10*(D$31*D$25/G59)^2</f>
        <v>898.6486068828004</v>
      </c>
      <c r="S59" s="202">
        <f>IF(G59&lt;=D$25*SQRT(P59),1,(1-J53*SQRT(R59/O59))*SQRT(R59/O59))*(F59/2)</f>
        <v>2.015</v>
      </c>
      <c r="T59" s="202">
        <f>-4*(F59/2-S59)*E59</f>
        <v>0</v>
      </c>
      <c r="U59" s="201">
        <f>+H59/(D$26*SQRT(P59))</f>
        <v>0.8949888866362496</v>
      </c>
      <c r="V59" s="10">
        <f>+C$10*(D$30*D$26/H59)^2</f>
        <v>63.23544257800876</v>
      </c>
      <c r="W59" s="202">
        <f>IF(H59&lt;=D$26*SQRT(P59),1,(1-C$30*SQRT(V59/O59))*SQRT(V59/O59))*(H59*D59)</f>
        <v>10.868</v>
      </c>
      <c r="X59" s="202">
        <f>-(H59*D59-W59)*D59</f>
        <v>0</v>
      </c>
      <c r="Y59" s="199">
        <f>+M59/C$12</f>
        <v>0.4245283018867924</v>
      </c>
      <c r="Z59" s="202">
        <f>+C59+T59+X59</f>
        <v>6.48</v>
      </c>
      <c r="AA59" s="200">
        <f t="shared" si="1"/>
        <v>191.26181035400202</v>
      </c>
      <c r="AB59" s="200">
        <f>C$9/AA59</f>
        <v>4.182748236667313</v>
      </c>
      <c r="AC59" s="1" t="str">
        <f t="shared" si="2"/>
        <v>No Good</v>
      </c>
    </row>
    <row r="60" spans="1:29" s="16" customFormat="1" ht="12.75">
      <c r="A60" s="7" t="s">
        <v>219</v>
      </c>
      <c r="B60" s="199">
        <f t="shared" si="3"/>
        <v>4.145593404762362</v>
      </c>
      <c r="C60" s="9">
        <v>6.49</v>
      </c>
      <c r="D60" s="11">
        <v>0.24</v>
      </c>
      <c r="E60" s="11">
        <v>0.36</v>
      </c>
      <c r="F60" s="10">
        <v>5.75</v>
      </c>
      <c r="G60" s="9">
        <v>7.99</v>
      </c>
      <c r="H60" s="8">
        <v>36.9</v>
      </c>
      <c r="I60" s="9">
        <v>4.27</v>
      </c>
      <c r="J60" s="9">
        <v>1.33</v>
      </c>
      <c r="K60" s="205">
        <f>12*F$9/I60</f>
        <v>84.30913348946137</v>
      </c>
      <c r="L60" s="10">
        <f>12*F$10/J60</f>
        <v>54.13533834586466</v>
      </c>
      <c r="M60" s="10">
        <f t="shared" si="0"/>
        <v>84.30913348946137</v>
      </c>
      <c r="N60" s="200">
        <f>+(PI()^2)*29000/(M60^2)</f>
        <v>40.2669274109108</v>
      </c>
      <c r="O60" s="200">
        <f>IF(M60&lt;=D$22,C$10*0.658^(C$10/N60),0.877*N60)</f>
        <v>29.7343593327132</v>
      </c>
      <c r="P60" s="200">
        <f>+C$10/O60</f>
        <v>1.6815563248067333</v>
      </c>
      <c r="Q60" s="201">
        <f>+G60/(D$25*SQRT(P60))</f>
        <v>0.4568662178225248</v>
      </c>
      <c r="R60" s="10">
        <f>+C$10*(D$31*D$25/G60)^2</f>
        <v>316.26638178824913</v>
      </c>
      <c r="S60" s="202">
        <f>IF(G60&lt;=D$25*SQRT(P60),1,(1-J54*SQRT(R60/O60))*SQRT(R60/O60))*(F60/2)</f>
        <v>2.875</v>
      </c>
      <c r="T60" s="202">
        <f>-4*(F60/2-S60)*E60</f>
        <v>0</v>
      </c>
      <c r="U60" s="201">
        <f>+H60/(D$26*SQRT(P60))</f>
        <v>0.7929948950520913</v>
      </c>
      <c r="V60" s="10">
        <f>+C$10*(D$30*D$26/H60)^2</f>
        <v>81.14474386204567</v>
      </c>
      <c r="W60" s="202">
        <f>IF(H60&lt;=D$26*SQRT(P60),1,(1-C$30*SQRT(V60/O60))*SQRT(V60/O60))*(H60*D60)</f>
        <v>8.856</v>
      </c>
      <c r="X60" s="202">
        <f>-(H60*D60-W60)*D60</f>
        <v>0</v>
      </c>
      <c r="Y60" s="199">
        <f>+M60/C$12</f>
        <v>0.42154566744730687</v>
      </c>
      <c r="Z60" s="202">
        <f>+C60+T60+X60</f>
        <v>6.49</v>
      </c>
      <c r="AA60" s="200">
        <f t="shared" si="1"/>
        <v>192.9759920693087</v>
      </c>
      <c r="AB60" s="200">
        <f>C$9/AA60</f>
        <v>4.145593404762362</v>
      </c>
      <c r="AC60" s="1" t="str">
        <f t="shared" si="2"/>
        <v>No Good</v>
      </c>
    </row>
    <row r="61" spans="1:29" s="16" customFormat="1" ht="12.75">
      <c r="A61" s="7" t="s">
        <v>268</v>
      </c>
      <c r="B61" s="199">
        <f t="shared" si="3"/>
        <v>3.7403941449328295</v>
      </c>
      <c r="C61" s="9">
        <v>6.49</v>
      </c>
      <c r="D61" s="11">
        <v>0.23</v>
      </c>
      <c r="E61" s="11">
        <v>0.335</v>
      </c>
      <c r="F61" s="10">
        <v>5</v>
      </c>
      <c r="G61" s="9">
        <v>7.46</v>
      </c>
      <c r="H61" s="8">
        <v>53.3</v>
      </c>
      <c r="I61" s="9">
        <v>5.54</v>
      </c>
      <c r="J61" s="9">
        <v>1.04</v>
      </c>
      <c r="K61" s="205">
        <f>12*F$9/I61</f>
        <v>64.98194945848375</v>
      </c>
      <c r="L61" s="10">
        <f>12*F$10/J61</f>
        <v>69.23076923076923</v>
      </c>
      <c r="M61" s="10">
        <f t="shared" si="0"/>
        <v>69.23076923076923</v>
      </c>
      <c r="N61" s="200">
        <f>+(PI()^2)*29000/(M61^2)</f>
        <v>59.71719897498636</v>
      </c>
      <c r="O61" s="200">
        <f>IF(M61&lt;=D$22,C$10*0.658^(C$10/N61),0.877*N61)</f>
        <v>35.21877372869701</v>
      </c>
      <c r="P61" s="200">
        <f>+C$10/O61</f>
        <v>1.4196973575845695</v>
      </c>
      <c r="Q61" s="201">
        <f>+G61/(D$25*SQRT(P61))</f>
        <v>0.4642361080973726</v>
      </c>
      <c r="R61" s="10">
        <f>+C$10*(D$31*D$25/G61)^2</f>
        <v>362.80138288926105</v>
      </c>
      <c r="S61" s="202">
        <f>IF(G61&lt;=D$25*SQRT(P61),1,(1-J55*SQRT(R61/O61))*SQRT(R61/O61))*(F61/2)</f>
        <v>2.5</v>
      </c>
      <c r="T61" s="202">
        <f>-4*(F61/2-S61)*E61</f>
        <v>0</v>
      </c>
      <c r="U61" s="201">
        <f>+H61/(D$26*SQRT(P61))</f>
        <v>1.246605552161</v>
      </c>
      <c r="V61" s="10">
        <f>+C$10*(D$30*D$26/H61)^2</f>
        <v>38.89185948417574</v>
      </c>
      <c r="W61" s="202">
        <f>IF(H61&lt;=D$26*SQRT(P61),1,(1-C$30*SQRT(V61/O61))*SQRT(V61/O61))*(H61*D61)</f>
        <v>10.445659039925317</v>
      </c>
      <c r="X61" s="202">
        <f>-(H61*D61-W61)*D61</f>
        <v>-0.4170684208171771</v>
      </c>
      <c r="Y61" s="199">
        <f>+M61/C$12</f>
        <v>0.34615384615384615</v>
      </c>
      <c r="Z61" s="202">
        <f>+C61+T61+X61</f>
        <v>6.072931579182823</v>
      </c>
      <c r="AA61" s="200">
        <f t="shared" si="1"/>
        <v>213.88120315709844</v>
      </c>
      <c r="AB61" s="200">
        <f>C$9/AA61</f>
        <v>3.7403941449328295</v>
      </c>
      <c r="AC61" s="1" t="str">
        <f t="shared" si="2"/>
        <v>No Good</v>
      </c>
    </row>
    <row r="62" spans="1:29" s="16" customFormat="1" ht="12.75">
      <c r="A62" s="7" t="s">
        <v>479</v>
      </c>
      <c r="B62" s="199">
        <f t="shared" si="3"/>
        <v>5.080849498780471</v>
      </c>
      <c r="C62" s="9">
        <v>7.08</v>
      </c>
      <c r="D62" s="11">
        <v>0.245</v>
      </c>
      <c r="E62" s="11">
        <v>0.4</v>
      </c>
      <c r="F62" s="10">
        <v>6.5</v>
      </c>
      <c r="G62" s="9">
        <v>8.12</v>
      </c>
      <c r="H62" s="8">
        <v>25.9</v>
      </c>
      <c r="I62" s="9">
        <v>3.42</v>
      </c>
      <c r="J62" s="9">
        <v>1.61</v>
      </c>
      <c r="K62" s="205">
        <f>12*F$9/I62</f>
        <v>105.26315789473685</v>
      </c>
      <c r="L62" s="10">
        <f>12*F$10/J62</f>
        <v>44.72049689440993</v>
      </c>
      <c r="M62" s="10">
        <f t="shared" si="0"/>
        <v>105.26315789473685</v>
      </c>
      <c r="N62" s="200">
        <f>+(PI()^2)*29000/(M62^2)</f>
        <v>25.831222118751114</v>
      </c>
      <c r="O62" s="200">
        <f>IF(M62&lt;=D$22,C$10*0.658^(C$10/N62),0.877*N62)</f>
        <v>22.239263396722794</v>
      </c>
      <c r="P62" s="200">
        <f>+C$10/O62</f>
        <v>2.248275903210358</v>
      </c>
      <c r="Q62" s="201">
        <f>+G62/(D$25*SQRT(P62))</f>
        <v>0.40154035865182997</v>
      </c>
      <c r="R62" s="10">
        <f>+C$10*(D$31*D$25/G62)^2</f>
        <v>306.2206896551726</v>
      </c>
      <c r="S62" s="202">
        <f>IF(G62&lt;=D$25*SQRT(P62),1,(1-J56*SQRT(R62/O62))*SQRT(R62/O62))*(F62/2)</f>
        <v>3.25</v>
      </c>
      <c r="T62" s="202">
        <f>-4*(F62/2-S62)*E62</f>
        <v>0</v>
      </c>
      <c r="U62" s="201">
        <f>+H62/(D$26*SQRT(P62))</f>
        <v>0.48136520662265203</v>
      </c>
      <c r="V62" s="10">
        <f>+C$10*(D$30*D$26/H62)^2</f>
        <v>164.70758439796666</v>
      </c>
      <c r="W62" s="202">
        <f>IF(H62&lt;=D$26*SQRT(P62),1,(1-C$30*SQRT(V62/O62))*SQRT(V62/O62))*(H62*D62)</f>
        <v>6.3454999999999995</v>
      </c>
      <c r="X62" s="202">
        <f>-(H62*D62-W62)*D62</f>
        <v>0</v>
      </c>
      <c r="Y62" s="199">
        <f>+M62/C$12</f>
        <v>0.5263157894736843</v>
      </c>
      <c r="Z62" s="202">
        <f>+C62+T62+X62</f>
        <v>7.08</v>
      </c>
      <c r="AA62" s="200">
        <f t="shared" si="1"/>
        <v>157.45398484879738</v>
      </c>
      <c r="AB62" s="200">
        <f>C$9/AA62</f>
        <v>5.080849498780471</v>
      </c>
      <c r="AC62" s="1" t="str">
        <f t="shared" si="2"/>
        <v>No Good</v>
      </c>
    </row>
    <row r="63" spans="1:29" s="16" customFormat="1" ht="12.75">
      <c r="A63" s="7" t="s">
        <v>471</v>
      </c>
      <c r="B63" s="199">
        <f t="shared" si="3"/>
        <v>7.719231464602109</v>
      </c>
      <c r="C63" s="10">
        <v>7.34</v>
      </c>
      <c r="D63" s="11">
        <v>0.32</v>
      </c>
      <c r="E63" s="11">
        <v>0.455</v>
      </c>
      <c r="F63" s="10">
        <v>6.08</v>
      </c>
      <c r="G63" s="10">
        <v>6.68</v>
      </c>
      <c r="H63" s="14">
        <v>15.5</v>
      </c>
      <c r="I63" s="10">
        <v>2.7</v>
      </c>
      <c r="J63" s="10">
        <v>1.52</v>
      </c>
      <c r="K63" s="205">
        <f>12*F$9/I63</f>
        <v>133.33333333333331</v>
      </c>
      <c r="L63" s="10">
        <f>12*F$10/J63</f>
        <v>47.368421052631575</v>
      </c>
      <c r="M63" s="10">
        <f t="shared" si="0"/>
        <v>133.33333333333331</v>
      </c>
      <c r="N63" s="200">
        <f>+(PI()^2)*29000/(M63^2)</f>
        <v>16.099792179277017</v>
      </c>
      <c r="O63" s="200">
        <f>IF(M63&lt;=D$22,C$10*0.658^(C$10/N63),0.877*N63)</f>
        <v>14.119517741225945</v>
      </c>
      <c r="P63" s="200">
        <f>+C$10/O63</f>
        <v>3.5411974343862176</v>
      </c>
      <c r="Q63" s="201">
        <f>+G63/(D$25*SQRT(P63))</f>
        <v>0.26320817154907233</v>
      </c>
      <c r="R63" s="10">
        <f>+C$10*(D$31*D$25/G63)^2</f>
        <v>452.474036358421</v>
      </c>
      <c r="S63" s="202">
        <f>IF(G63&lt;=D$25*SQRT(P63),1,(1-J57*SQRT(R63/O63))*SQRT(R63/O63))*(F63/2)</f>
        <v>3.04</v>
      </c>
      <c r="T63" s="202">
        <f>-4*(F63/2-S63)*E63</f>
        <v>0</v>
      </c>
      <c r="U63" s="201">
        <f>+H63/(D$26*SQRT(P63))</f>
        <v>0.2295389351209609</v>
      </c>
      <c r="V63" s="10">
        <f>+C$10*(D$30*D$26/H63)^2</f>
        <v>459.885513798127</v>
      </c>
      <c r="W63" s="202">
        <f>IF(H63&lt;=D$26*SQRT(P63),1,(1-C$30*SQRT(V63/O63))*SQRT(V63/O63))*(H63*D63)</f>
        <v>4.96</v>
      </c>
      <c r="X63" s="202">
        <f>-(H63*D63-W63)*D63</f>
        <v>0</v>
      </c>
      <c r="Y63" s="199">
        <f>+M63/C$12</f>
        <v>0.6666666666666665</v>
      </c>
      <c r="Z63" s="202">
        <f>+C63+T63+X63</f>
        <v>7.34</v>
      </c>
      <c r="AA63" s="200">
        <f t="shared" si="1"/>
        <v>103.63726022059844</v>
      </c>
      <c r="AB63" s="200">
        <f>C$9/AA63</f>
        <v>7.719231464602109</v>
      </c>
      <c r="AC63" s="1" t="str">
        <f t="shared" si="2"/>
        <v>No Good</v>
      </c>
    </row>
    <row r="64" spans="1:29" s="16" customFormat="1" ht="12.75">
      <c r="A64" s="7" t="s">
        <v>220</v>
      </c>
      <c r="B64" s="199">
        <f t="shared" si="3"/>
        <v>3.4691338456054974</v>
      </c>
      <c r="C64" s="9">
        <v>7.61</v>
      </c>
      <c r="D64" s="11">
        <v>0.26</v>
      </c>
      <c r="E64" s="11">
        <v>0.44</v>
      </c>
      <c r="F64" s="10">
        <v>5.77</v>
      </c>
      <c r="G64" s="9">
        <v>6.56</v>
      </c>
      <c r="H64" s="8">
        <v>34</v>
      </c>
      <c r="I64" s="9">
        <v>4.35</v>
      </c>
      <c r="J64" s="9">
        <v>1.36</v>
      </c>
      <c r="K64" s="205">
        <f>12*F$9/I64</f>
        <v>82.75862068965517</v>
      </c>
      <c r="L64" s="10">
        <f>12*F$10/J64</f>
        <v>52.94117647058823</v>
      </c>
      <c r="M64" s="10">
        <f t="shared" si="0"/>
        <v>82.75862068965517</v>
      </c>
      <c r="N64" s="200">
        <f>+(PI()^2)*29000/(M64^2)</f>
        <v>41.78989266287645</v>
      </c>
      <c r="O64" s="200">
        <f>IF(M64&lt;=D$22,C$10*0.658^(C$10/N64),0.877*N64)</f>
        <v>30.302905688003463</v>
      </c>
      <c r="P64" s="200">
        <f>+C$10/O64</f>
        <v>1.6500067853161147</v>
      </c>
      <c r="Q64" s="201">
        <f>+G64/(D$25*SQRT(P64))</f>
        <v>0.3786683005030468</v>
      </c>
      <c r="R64" s="10">
        <f>+C$10*(D$31*D$25/G64)^2</f>
        <v>469.17937239738256</v>
      </c>
      <c r="S64" s="202">
        <f>IF(G64&lt;=D$25*SQRT(P64),1,(1-J58*SQRT(R64/O64))*SQRT(R64/O64))*(F64/2)</f>
        <v>2.885</v>
      </c>
      <c r="T64" s="202">
        <f>-4*(F64/2-S64)*E64</f>
        <v>0</v>
      </c>
      <c r="U64" s="201">
        <f>+H64/(D$26*SQRT(P64))</f>
        <v>0.7376252702547483</v>
      </c>
      <c r="V64" s="10">
        <f>+C$10*(D$30*D$26/H64)^2</f>
        <v>95.57741755190312</v>
      </c>
      <c r="W64" s="202">
        <f>IF(H64&lt;=D$26*SQRT(P64),1,(1-C$30*SQRT(V64/O64))*SQRT(V64/O64))*(H64*D64)</f>
        <v>8.84</v>
      </c>
      <c r="X64" s="202">
        <f>-(H64*D64-W64)*D64</f>
        <v>0</v>
      </c>
      <c r="Y64" s="199">
        <f>+M64/C$12</f>
        <v>0.41379310344827586</v>
      </c>
      <c r="Z64" s="202">
        <f>+C64+T64+X64</f>
        <v>7.61</v>
      </c>
      <c r="AA64" s="200">
        <f t="shared" si="1"/>
        <v>230.60511228570635</v>
      </c>
      <c r="AB64" s="200">
        <f>C$9/AA64</f>
        <v>3.4691338456054974</v>
      </c>
      <c r="AC64" s="1" t="str">
        <f t="shared" si="2"/>
        <v>No Good</v>
      </c>
    </row>
    <row r="65" spans="1:29" s="16" customFormat="1" ht="12.75">
      <c r="A65" s="7" t="s">
        <v>244</v>
      </c>
      <c r="B65" s="199">
        <f t="shared" si="3"/>
        <v>3.0464883226339605</v>
      </c>
      <c r="C65" s="9">
        <v>7.65</v>
      </c>
      <c r="D65" s="11">
        <v>0.23</v>
      </c>
      <c r="E65" s="11">
        <v>0.38</v>
      </c>
      <c r="F65" s="10">
        <v>6.49</v>
      </c>
      <c r="G65" s="9">
        <v>8.54</v>
      </c>
      <c r="H65" s="8">
        <v>47.2</v>
      </c>
      <c r="I65" s="9">
        <v>5.17</v>
      </c>
      <c r="J65" s="9">
        <v>1.51</v>
      </c>
      <c r="K65" s="205">
        <f>12*F$9/I65</f>
        <v>69.63249516441006</v>
      </c>
      <c r="L65" s="10">
        <f>12*F$10/J65</f>
        <v>47.682119205298015</v>
      </c>
      <c r="M65" s="10">
        <f t="shared" si="0"/>
        <v>69.63249516441006</v>
      </c>
      <c r="N65" s="200">
        <f>+(PI()^2)*29000/(M65^2)</f>
        <v>59.030142000092916</v>
      </c>
      <c r="O65" s="200">
        <f>IF(M65&lt;=D$22,C$10*0.658^(C$10/N65),0.877*N65)</f>
        <v>35.07541437689168</v>
      </c>
      <c r="P65" s="200">
        <f>+C$10/O65</f>
        <v>1.425499908931679</v>
      </c>
      <c r="Q65" s="201">
        <f>+G65/(D$25*SQRT(P65))</f>
        <v>0.5303618171629065</v>
      </c>
      <c r="R65" s="10">
        <f>+C$10*(D$31*D$25/G65)^2</f>
        <v>276.84127922601454</v>
      </c>
      <c r="S65" s="202">
        <f>IF(G65&lt;=D$25*SQRT(P65),1,(1-J59*SQRT(R65/O65))*SQRT(R65/O65))*(F65/2)</f>
        <v>3.245</v>
      </c>
      <c r="T65" s="202">
        <f>-4*(F65/2-S65)*E65</f>
        <v>0</v>
      </c>
      <c r="U65" s="201">
        <f>+H65/(D$26*SQRT(P65))</f>
        <v>1.1016867761069071</v>
      </c>
      <c r="V65" s="10">
        <f>+C$10*(D$30*D$26/H65)^2</f>
        <v>49.59399898107584</v>
      </c>
      <c r="W65" s="202">
        <f>IF(H65&lt;=D$26*SQRT(P65),1,(1-C$30*SQRT(V65/O65))*SQRT(V65/O65))*(H65*D65)</f>
        <v>10.145792230978058</v>
      </c>
      <c r="X65" s="202">
        <f>-(H65*D65-W65)*D65</f>
        <v>-0.163347786875047</v>
      </c>
      <c r="Y65" s="199">
        <f>+M65/C$12</f>
        <v>0.3481624758220503</v>
      </c>
      <c r="Z65" s="202">
        <f>+C65+T65+X65</f>
        <v>7.4866522131249535</v>
      </c>
      <c r="AA65" s="200">
        <f t="shared" si="1"/>
        <v>262.5974286710309</v>
      </c>
      <c r="AB65" s="200">
        <f>C$9/AA65</f>
        <v>3.0464883226339605</v>
      </c>
      <c r="AC65" s="1" t="str">
        <f t="shared" si="2"/>
        <v>No Good</v>
      </c>
    </row>
    <row r="66" spans="1:29" s="16" customFormat="1" ht="12.75">
      <c r="A66" s="7" t="s">
        <v>297</v>
      </c>
      <c r="B66" s="199">
        <f t="shared" si="3"/>
        <v>3.112053068433162</v>
      </c>
      <c r="C66" s="9">
        <v>7.68</v>
      </c>
      <c r="D66" s="11">
        <v>0.25</v>
      </c>
      <c r="E66" s="11">
        <v>0.345</v>
      </c>
      <c r="F66" s="10">
        <v>5.5</v>
      </c>
      <c r="G66" s="9">
        <v>7.97</v>
      </c>
      <c r="H66" s="8">
        <v>56.8</v>
      </c>
      <c r="I66" s="9">
        <v>6.26</v>
      </c>
      <c r="J66" s="9">
        <v>1.12</v>
      </c>
      <c r="K66" s="205">
        <f>12*F$9/I66</f>
        <v>57.50798722044728</v>
      </c>
      <c r="L66" s="10">
        <f>12*F$10/J66</f>
        <v>64.28571428571428</v>
      </c>
      <c r="M66" s="10">
        <f t="shared" si="0"/>
        <v>64.28571428571428</v>
      </c>
      <c r="N66" s="200">
        <f>+(PI()^2)*29000/(M66^2)</f>
        <v>69.25781656270608</v>
      </c>
      <c r="O66" s="200">
        <f>IF(M66&lt;=D$22,C$10*0.658^(C$10/N66),0.877*N66)</f>
        <v>36.96068186974118</v>
      </c>
      <c r="P66" s="200">
        <f>+C$10/O66</f>
        <v>1.3527888954054659</v>
      </c>
      <c r="Q66" s="201">
        <f>+G66/(D$25*SQRT(P66))</f>
        <v>0.5080907433575444</v>
      </c>
      <c r="R66" s="10">
        <f>+C$10*(D$31*D$25/G66)^2</f>
        <v>317.85565758671567</v>
      </c>
      <c r="S66" s="202">
        <f>IF(G66&lt;=D$25*SQRT(P66),1,(1-J60*SQRT(R66/O66))*SQRT(R66/O66))*(F66/2)</f>
        <v>2.75</v>
      </c>
      <c r="T66" s="202">
        <f>-4*(F66/2-S66)*E66</f>
        <v>0</v>
      </c>
      <c r="U66" s="201">
        <f>+H66/(D$26*SQRT(P66))</f>
        <v>1.3609214390134796</v>
      </c>
      <c r="V66" s="10">
        <f>+C$10*(D$30*D$26/H66)^2</f>
        <v>34.246520621528475</v>
      </c>
      <c r="W66" s="202">
        <f>IF(H66&lt;=D$26*SQRT(P66),1,(1-C$30*SQRT(V66/O66))*SQRT(V66/O66))*(H66*D66)</f>
        <v>11.300376903000512</v>
      </c>
      <c r="X66" s="202">
        <f>-(H66*D66-W66)*D66</f>
        <v>-0.7249057742498719</v>
      </c>
      <c r="Y66" s="199">
        <f>+M66/C$12</f>
        <v>0.3214285714285714</v>
      </c>
      <c r="Z66" s="202">
        <f>+C66+T66+X66</f>
        <v>6.955094225750128</v>
      </c>
      <c r="AA66" s="200">
        <f t="shared" si="1"/>
        <v>257.06502505202434</v>
      </c>
      <c r="AB66" s="200">
        <f>C$9/AA66</f>
        <v>3.112053068433162</v>
      </c>
      <c r="AC66" s="1" t="str">
        <f t="shared" si="2"/>
        <v>No Good</v>
      </c>
    </row>
    <row r="67" spans="1:29" s="16" customFormat="1" ht="12.75">
      <c r="A67" s="7" t="s">
        <v>271</v>
      </c>
      <c r="B67" s="199">
        <f t="shared" si="3"/>
        <v>2.9867084098375463</v>
      </c>
      <c r="C67" s="9">
        <v>7.69</v>
      </c>
      <c r="D67" s="11">
        <v>0.255</v>
      </c>
      <c r="E67" s="11">
        <v>0.42</v>
      </c>
      <c r="F67" s="10">
        <v>5.03</v>
      </c>
      <c r="G67" s="9">
        <v>5.98</v>
      </c>
      <c r="H67" s="8">
        <v>48.1</v>
      </c>
      <c r="I67" s="9">
        <v>5.65</v>
      </c>
      <c r="J67" s="9">
        <v>1.08</v>
      </c>
      <c r="K67" s="205">
        <f>12*F$9/I67</f>
        <v>63.71681415929203</v>
      </c>
      <c r="L67" s="10">
        <f>12*F$10/J67</f>
        <v>66.66666666666666</v>
      </c>
      <c r="M67" s="10">
        <f t="shared" si="0"/>
        <v>66.66666666666666</v>
      </c>
      <c r="N67" s="200">
        <f>+(PI()^2)*29000/(M67^2)</f>
        <v>64.39916871710807</v>
      </c>
      <c r="O67" s="200">
        <f>IF(M67&lt;=D$22,C$10*0.658^(C$10/N67),0.877*N67)</f>
        <v>36.127608834197225</v>
      </c>
      <c r="P67" s="200">
        <f>+C$10/O67</f>
        <v>1.3839830980640937</v>
      </c>
      <c r="Q67" s="201">
        <f>+G67/(D$25*SQRT(P67))</f>
        <v>0.3769066213561625</v>
      </c>
      <c r="R67" s="10">
        <f>+C$10*(D$31*D$25/G67)^2</f>
        <v>564.604351181754</v>
      </c>
      <c r="S67" s="202">
        <f>IF(G67&lt;=D$25*SQRT(P67),1,(1-J61*SQRT(R67/O67))*SQRT(R67/O67))*(F67/2)</f>
        <v>2.515</v>
      </c>
      <c r="T67" s="202">
        <f>-4*(F67/2-S67)*E67</f>
        <v>0</v>
      </c>
      <c r="U67" s="201">
        <f>+H67/(D$26*SQRT(P67))</f>
        <v>1.1394084030492686</v>
      </c>
      <c r="V67" s="10">
        <f>+C$10*(D$30*D$26/H67)^2</f>
        <v>47.755453464499205</v>
      </c>
      <c r="W67" s="202">
        <f>IF(H67&lt;=D$26*SQRT(P67),1,(1-C$30*SQRT(V67/O67))*SQRT(V67/O67))*(H67*D67)</f>
        <v>11.18350605917614</v>
      </c>
      <c r="X67" s="202">
        <f>-(H67*D67-W67)*D67</f>
        <v>-0.2759084549100844</v>
      </c>
      <c r="Y67" s="199">
        <f>+M67/C$12</f>
        <v>0.33333333333333326</v>
      </c>
      <c r="Z67" s="202">
        <f>+C67+T67+X67</f>
        <v>7.414091545089916</v>
      </c>
      <c r="AA67" s="200">
        <f t="shared" si="1"/>
        <v>267.8533992019374</v>
      </c>
      <c r="AB67" s="200">
        <f>C$9/AA67</f>
        <v>2.9867084098375463</v>
      </c>
      <c r="AC67" s="1" t="str">
        <f t="shared" si="2"/>
        <v>No Good</v>
      </c>
    </row>
    <row r="68" spans="1:29" s="16" customFormat="1" ht="12.75">
      <c r="A68" s="7" t="s">
        <v>480</v>
      </c>
      <c r="B68" s="199">
        <f t="shared" si="3"/>
        <v>4.3047690643019365</v>
      </c>
      <c r="C68" s="9">
        <v>8.24</v>
      </c>
      <c r="D68" s="11">
        <v>0.285</v>
      </c>
      <c r="E68" s="11">
        <v>0.465</v>
      </c>
      <c r="F68" s="10">
        <v>6.54</v>
      </c>
      <c r="G68" s="9">
        <v>7.03</v>
      </c>
      <c r="H68" s="8">
        <v>22.3</v>
      </c>
      <c r="I68" s="9">
        <v>3.45</v>
      </c>
      <c r="J68" s="9">
        <v>1.62</v>
      </c>
      <c r="K68" s="205">
        <f>12*F$9/I68</f>
        <v>104.34782608695652</v>
      </c>
      <c r="L68" s="10">
        <f>12*F$10/J68</f>
        <v>44.44444444444444</v>
      </c>
      <c r="M68" s="10">
        <f t="shared" si="0"/>
        <v>104.34782608695652</v>
      </c>
      <c r="N68" s="200">
        <f>+(PI()^2)*29000/(M68^2)</f>
        <v>26.286389082831917</v>
      </c>
      <c r="O68" s="200">
        <f>IF(M68&lt;=D$22,C$10*0.658^(C$10/N68),0.877*N68)</f>
        <v>22.55344646612778</v>
      </c>
      <c r="P68" s="200">
        <f>+C$10/O68</f>
        <v>2.2169560681154974</v>
      </c>
      <c r="Q68" s="201">
        <f>+G68/(D$25*SQRT(P68))</f>
        <v>0.3500860113567385</v>
      </c>
      <c r="R68" s="10">
        <f>+C$10*(D$31*D$25/G68)^2</f>
        <v>408.54127383354006</v>
      </c>
      <c r="S68" s="202">
        <f>IF(G68&lt;=D$25*SQRT(P68),1,(1-J62*SQRT(R68/O68))*SQRT(R68/O68))*(F68/2)</f>
        <v>3.27</v>
      </c>
      <c r="T68" s="202">
        <f>-4*(F68/2-S68)*E68</f>
        <v>0</v>
      </c>
      <c r="U68" s="201">
        <f>+H68/(D$26*SQRT(P68))</f>
        <v>0.41737463696554084</v>
      </c>
      <c r="V68" s="10">
        <f>+C$10*(D$30*D$26/H68)^2</f>
        <v>222.1792006475095</v>
      </c>
      <c r="W68" s="202">
        <f>IF(H68&lt;=D$26*SQRT(P68),1,(1-C$30*SQRT(V68/O68))*SQRT(V68/O68))*(H68*D68)</f>
        <v>6.355499999999999</v>
      </c>
      <c r="X68" s="202">
        <f>-(H68*D68-W68)*D68</f>
        <v>0</v>
      </c>
      <c r="Y68" s="199">
        <f>+M68/C$12</f>
        <v>0.5217391304347826</v>
      </c>
      <c r="Z68" s="202">
        <f>+C68+T68+X68</f>
        <v>8.24</v>
      </c>
      <c r="AA68" s="200">
        <f t="shared" si="1"/>
        <v>185.8403988808929</v>
      </c>
      <c r="AB68" s="200">
        <f>C$9/AA68</f>
        <v>4.3047690643019365</v>
      </c>
      <c r="AC68" s="1" t="str">
        <f t="shared" si="2"/>
        <v>No Good</v>
      </c>
    </row>
    <row r="69" spans="1:29" s="16" customFormat="1" ht="12.75">
      <c r="A69" s="7" t="s">
        <v>246</v>
      </c>
      <c r="B69" s="199">
        <f t="shared" si="3"/>
        <v>2.5807337265282175</v>
      </c>
      <c r="C69" s="9">
        <v>8.79</v>
      </c>
      <c r="D69" s="11">
        <v>0.26</v>
      </c>
      <c r="E69" s="11">
        <v>0.44</v>
      </c>
      <c r="F69" s="10">
        <v>6.52</v>
      </c>
      <c r="G69" s="9">
        <v>7.41</v>
      </c>
      <c r="H69" s="8">
        <v>41.8</v>
      </c>
      <c r="I69" s="9">
        <v>5.21</v>
      </c>
      <c r="J69" s="9">
        <v>1.52</v>
      </c>
      <c r="K69" s="205">
        <f>12*F$9/I69</f>
        <v>69.0978886756238</v>
      </c>
      <c r="L69" s="10">
        <f>12*F$10/J69</f>
        <v>47.368421052631575</v>
      </c>
      <c r="M69" s="10">
        <f t="shared" si="0"/>
        <v>69.0978886756238</v>
      </c>
      <c r="N69" s="200">
        <f>+(PI()^2)*29000/(M69^2)</f>
        <v>59.947101357134855</v>
      </c>
      <c r="O69" s="200">
        <f>IF(M69&lt;=D$22,C$10*0.658^(C$10/N69),0.877*N69)</f>
        <v>35.26613896085348</v>
      </c>
      <c r="P69" s="200">
        <f>+C$10/O69</f>
        <v>1.4177905910114392</v>
      </c>
      <c r="Q69" s="201">
        <f>+G69/(D$25*SQRT(P69))</f>
        <v>0.4614345818369655</v>
      </c>
      <c r="R69" s="10">
        <f>+C$10*(D$31*D$25/G69)^2</f>
        <v>367.71400649448805</v>
      </c>
      <c r="S69" s="202">
        <f>IF(G69&lt;=D$25*SQRT(P69),1,(1-J63*SQRT(R69/O69))*SQRT(R69/O69))*(F69/2)</f>
        <v>3.26</v>
      </c>
      <c r="T69" s="202">
        <f>-4*(F69/2-S69)*E69</f>
        <v>0</v>
      </c>
      <c r="U69" s="201">
        <f>+H69/(D$26*SQRT(P69))</f>
        <v>0.9782953103134427</v>
      </c>
      <c r="V69" s="10">
        <f>+C$10*(D$30*D$26/H69)^2</f>
        <v>63.23544257800876</v>
      </c>
      <c r="W69" s="202">
        <f>IF(H69&lt;=D$26*SQRT(P69),1,(1-C$30*SQRT(V69/O69))*SQRT(V69/O69))*(H69*D69)</f>
        <v>10.868</v>
      </c>
      <c r="X69" s="202">
        <f>-(H69*D69-W69)*D69</f>
        <v>0</v>
      </c>
      <c r="Y69" s="199">
        <f>+M69/C$12</f>
        <v>0.34548944337811904</v>
      </c>
      <c r="Z69" s="202">
        <f>+C69+T69+X69</f>
        <v>8.79</v>
      </c>
      <c r="AA69" s="200">
        <f t="shared" si="1"/>
        <v>309.98936146590205</v>
      </c>
      <c r="AB69" s="200">
        <f>C$9/AA69</f>
        <v>2.5807337265282175</v>
      </c>
      <c r="AC69" s="1" t="str">
        <f t="shared" si="2"/>
        <v>No Good</v>
      </c>
    </row>
    <row r="70" spans="1:29" s="16" customFormat="1" ht="12.75">
      <c r="A70" s="7" t="s">
        <v>221</v>
      </c>
      <c r="B70" s="199">
        <f t="shared" si="3"/>
        <v>2.9660904745534857</v>
      </c>
      <c r="C70" s="9">
        <v>8.84</v>
      </c>
      <c r="D70" s="11">
        <v>0.3</v>
      </c>
      <c r="E70" s="11">
        <v>0.51</v>
      </c>
      <c r="F70" s="10">
        <v>5.81</v>
      </c>
      <c r="G70" s="9">
        <v>5.7</v>
      </c>
      <c r="H70" s="8">
        <v>29.5</v>
      </c>
      <c r="I70" s="9">
        <v>4.38</v>
      </c>
      <c r="J70" s="9">
        <v>1.37</v>
      </c>
      <c r="K70" s="205">
        <f>12*F$9/I70</f>
        <v>82.19178082191782</v>
      </c>
      <c r="L70" s="10">
        <f>12*F$10/J70</f>
        <v>52.55474452554744</v>
      </c>
      <c r="M70" s="10">
        <f t="shared" si="0"/>
        <v>82.19178082191782</v>
      </c>
      <c r="N70" s="200">
        <f>+(PI()^2)*29000/(M70^2)</f>
        <v>42.368292604131945</v>
      </c>
      <c r="O70" s="200">
        <f>IF(M70&lt;=D$22,C$10*0.658^(C$10/N70),0.877*N70)</f>
        <v>30.510781222944516</v>
      </c>
      <c r="P70" s="200">
        <f>+C$10/O70</f>
        <v>1.638764987190801</v>
      </c>
      <c r="Q70" s="201">
        <f>+G70/(D$25*SQRT(P70))</f>
        <v>0.3301524265741032</v>
      </c>
      <c r="R70" s="10">
        <f>+C$10*(D$31*D$25/G70)^2</f>
        <v>621.4366709756849</v>
      </c>
      <c r="S70" s="202">
        <f>IF(G70&lt;=D$25*SQRT(P70),1,(1-J64*SQRT(R70/O70))*SQRT(R70/O70))*(F70/2)</f>
        <v>2.905</v>
      </c>
      <c r="T70" s="202">
        <f>-4*(F70/2-S70)*E70</f>
        <v>0</v>
      </c>
      <c r="U70" s="201">
        <f>+H70/(D$26*SQRT(P70))</f>
        <v>0.6421898136117021</v>
      </c>
      <c r="V70" s="10">
        <f>+C$10*(D$30*D$26/H70)^2</f>
        <v>126.96063739155414</v>
      </c>
      <c r="W70" s="202">
        <f>IF(H70&lt;=D$26*SQRT(P70),1,(1-C$30*SQRT(V70/O70))*SQRT(V70/O70))*(H70*D70)</f>
        <v>8.85</v>
      </c>
      <c r="X70" s="202">
        <f>-(H70*D70-W70)*D70</f>
        <v>0</v>
      </c>
      <c r="Y70" s="199">
        <f>+M70/C$12</f>
        <v>0.4109589041095891</v>
      </c>
      <c r="Z70" s="202">
        <f>+C70+T70+X70</f>
        <v>8.84</v>
      </c>
      <c r="AA70" s="200">
        <f t="shared" si="1"/>
        <v>269.7153060108295</v>
      </c>
      <c r="AB70" s="200">
        <f>C$9/AA70</f>
        <v>2.9660904745534857</v>
      </c>
      <c r="AC70" s="1" t="str">
        <f t="shared" si="2"/>
        <v>No Good</v>
      </c>
    </row>
    <row r="71" spans="1:29" s="16" customFormat="1" ht="12.75">
      <c r="A71" s="7" t="s">
        <v>273</v>
      </c>
      <c r="B71" s="199">
        <f t="shared" si="3"/>
        <v>2.4694830953452325</v>
      </c>
      <c r="C71" s="9">
        <v>8.85</v>
      </c>
      <c r="D71" s="11">
        <v>0.27</v>
      </c>
      <c r="E71" s="11">
        <v>0.385</v>
      </c>
      <c r="F71" s="10">
        <v>6.73</v>
      </c>
      <c r="G71" s="9">
        <v>8.74</v>
      </c>
      <c r="H71" s="8">
        <v>45.4</v>
      </c>
      <c r="I71" s="9">
        <v>5.73</v>
      </c>
      <c r="J71" s="9">
        <v>1.49</v>
      </c>
      <c r="K71" s="205">
        <f>12*F$9/I71</f>
        <v>62.82722513089005</v>
      </c>
      <c r="L71" s="10">
        <f>12*F$10/J71</f>
        <v>48.32214765100671</v>
      </c>
      <c r="M71" s="10">
        <f t="shared" si="0"/>
        <v>62.82722513089005</v>
      </c>
      <c r="N71" s="200">
        <f>+(PI()^2)*29000/(M71^2)</f>
        <v>72.51068129533392</v>
      </c>
      <c r="O71" s="200">
        <f>IF(M71&lt;=D$22,C$10*0.658^(C$10/N71),0.877*N71)</f>
        <v>37.46511053149865</v>
      </c>
      <c r="P71" s="200">
        <f>+C$10/O71</f>
        <v>1.3345750030007968</v>
      </c>
      <c r="Q71" s="201">
        <f>+G71/(D$25*SQRT(P71))</f>
        <v>0.5609677776080407</v>
      </c>
      <c r="R71" s="10">
        <f>+C$10*(D$31*D$25/G71)^2</f>
        <v>264.3161644036467</v>
      </c>
      <c r="S71" s="202">
        <f>IF(G71&lt;=D$25*SQRT(P71),1,(1-J65*SQRT(R71/O71))*SQRT(R71/O71))*(F71/2)</f>
        <v>3.365</v>
      </c>
      <c r="T71" s="202">
        <f>-4*(F71/2-S71)*E71</f>
        <v>0</v>
      </c>
      <c r="U71" s="201">
        <f>+H71/(D$26*SQRT(P71))</f>
        <v>1.095176445403132</v>
      </c>
      <c r="V71" s="10">
        <f>+C$10*(D$30*D$26/H71)^2</f>
        <v>53.604521090065795</v>
      </c>
      <c r="W71" s="202">
        <f>IF(H71&lt;=D$26*SQRT(P71),1,(1-C$30*SQRT(V71/O71))*SQRT(V71/O71))*(H71*D71)</f>
        <v>11.505517820649773</v>
      </c>
      <c r="X71" s="202">
        <f>-(H71*D71-W71)*D71</f>
        <v>-0.20317018842456147</v>
      </c>
      <c r="Y71" s="199">
        <f>+M71/C$12</f>
        <v>0.31413612565445026</v>
      </c>
      <c r="Z71" s="202">
        <f>+C71+T71+X71</f>
        <v>8.646829811575438</v>
      </c>
      <c r="AA71" s="200">
        <f t="shared" si="1"/>
        <v>323.9544346377315</v>
      </c>
      <c r="AB71" s="200">
        <f>C$9/AA71</f>
        <v>2.4694830953452325</v>
      </c>
      <c r="AC71" s="1" t="str">
        <f t="shared" si="2"/>
        <v>No Good</v>
      </c>
    </row>
    <row r="72" spans="1:29" s="16" customFormat="1" ht="12.75">
      <c r="A72" s="7" t="s">
        <v>481</v>
      </c>
      <c r="B72" s="199">
        <f t="shared" si="3"/>
        <v>3.8539674737456338</v>
      </c>
      <c r="C72" s="9">
        <v>9.12</v>
      </c>
      <c r="D72" s="11">
        <v>0.285</v>
      </c>
      <c r="E72" s="11">
        <v>0.435</v>
      </c>
      <c r="F72" s="10">
        <v>8</v>
      </c>
      <c r="G72" s="9">
        <v>9.19</v>
      </c>
      <c r="H72" s="8">
        <v>22.3</v>
      </c>
      <c r="I72" s="9">
        <v>3.47</v>
      </c>
      <c r="J72" s="9">
        <v>2.02</v>
      </c>
      <c r="K72" s="205">
        <f>12*F$9/I72</f>
        <v>103.74639769452449</v>
      </c>
      <c r="L72" s="10">
        <f>12*F$10/J72</f>
        <v>35.64356435643565</v>
      </c>
      <c r="M72" s="10">
        <f t="shared" si="0"/>
        <v>103.74639769452449</v>
      </c>
      <c r="N72" s="200">
        <f>+(PI()^2)*29000/(M72^2)</f>
        <v>26.592042201845903</v>
      </c>
      <c r="O72" s="200">
        <f>IF(M72&lt;=D$22,C$10*0.658^(C$10/N72),0.877*N72)</f>
        <v>22.76077804059942</v>
      </c>
      <c r="P72" s="200">
        <f>+C$10/O72</f>
        <v>2.196761460035011</v>
      </c>
      <c r="Q72" s="201">
        <f>+G72/(D$25*SQRT(P72))</f>
        <v>0.4597503168833337</v>
      </c>
      <c r="R72" s="10">
        <f>+C$10*(D$31*D$25/G72)^2</f>
        <v>239.06476192957052</v>
      </c>
      <c r="S72" s="202">
        <f>IF(G72&lt;=D$25*SQRT(P72),1,(1-J66*SQRT(R72/O72))*SQRT(R72/O72))*(F72/2)</f>
        <v>4</v>
      </c>
      <c r="T72" s="202">
        <f>-4*(F72/2-S72)*E72</f>
        <v>0</v>
      </c>
      <c r="U72" s="201">
        <f>+H72/(D$26*SQRT(P72))</f>
        <v>0.4192886897224932</v>
      </c>
      <c r="V72" s="10">
        <f>+C$10*(D$30*D$26/H72)^2</f>
        <v>222.1792006475095</v>
      </c>
      <c r="W72" s="202">
        <f>IF(H72&lt;=D$26*SQRT(P72),1,(1-C$30*SQRT(V72/O72))*SQRT(V72/O72))*(H72*D72)</f>
        <v>6.355499999999999</v>
      </c>
      <c r="X72" s="202">
        <f>-(H72*D72-W72)*D72</f>
        <v>0</v>
      </c>
      <c r="Y72" s="199">
        <f>+M72/C$12</f>
        <v>0.5187319884726225</v>
      </c>
      <c r="Z72" s="202">
        <f>+C72+T72+X72</f>
        <v>9.12</v>
      </c>
      <c r="AA72" s="200">
        <f t="shared" si="1"/>
        <v>207.5782957302667</v>
      </c>
      <c r="AB72" s="200">
        <f>C$9/AA72</f>
        <v>3.8539674737456338</v>
      </c>
      <c r="AC72" s="1" t="str">
        <f t="shared" si="2"/>
        <v>No Good</v>
      </c>
    </row>
    <row r="73" spans="1:29" s="16" customFormat="1" ht="12.75">
      <c r="A73" s="7" t="s">
        <v>298</v>
      </c>
      <c r="B73" s="199">
        <f t="shared" si="3"/>
        <v>2.4707587491855327</v>
      </c>
      <c r="C73" s="9">
        <v>9.13</v>
      </c>
      <c r="D73" s="11">
        <v>0.275</v>
      </c>
      <c r="E73" s="11">
        <v>0.44</v>
      </c>
      <c r="F73" s="10">
        <v>5.53</v>
      </c>
      <c r="G73" s="9">
        <v>6.28</v>
      </c>
      <c r="H73" s="8">
        <v>51.6</v>
      </c>
      <c r="I73" s="9">
        <v>6.41</v>
      </c>
      <c r="J73" s="9">
        <v>1.17</v>
      </c>
      <c r="K73" s="205">
        <f>12*F$9/I73</f>
        <v>56.16224648985959</v>
      </c>
      <c r="L73" s="10">
        <f>12*F$10/J73</f>
        <v>61.53846153846154</v>
      </c>
      <c r="M73" s="10">
        <f t="shared" si="0"/>
        <v>61.53846153846154</v>
      </c>
      <c r="N73" s="200">
        <f>+(PI()^2)*29000/(M73^2)</f>
        <v>75.5795799527171</v>
      </c>
      <c r="O73" s="200">
        <f>IF(M73&lt;=D$22,C$10*0.658^(C$10/N73),0.877*N73)</f>
        <v>37.90675019454513</v>
      </c>
      <c r="P73" s="200">
        <f>+C$10/O73</f>
        <v>1.3190262880196761</v>
      </c>
      <c r="Q73" s="201">
        <f>+G73/(D$25*SQRT(P73))</f>
        <v>0.40544401546169806</v>
      </c>
      <c r="R73" s="10">
        <f>+C$10*(D$31*D$25/G73)^2</f>
        <v>511.9497099273805</v>
      </c>
      <c r="S73" s="202">
        <f>IF(G73&lt;=D$25*SQRT(P73),1,(1-J67*SQRT(R73/O73))*SQRT(R73/O73))*(F73/2)</f>
        <v>2.765</v>
      </c>
      <c r="T73" s="202">
        <f>-4*(F73/2-S73)*E73</f>
        <v>0</v>
      </c>
      <c r="U73" s="201">
        <f>+H73/(D$26*SQRT(P73))</f>
        <v>1.2520529935003235</v>
      </c>
      <c r="V73" s="10">
        <f>+C$10*(D$30*D$26/H73)^2</f>
        <v>41.49671545054384</v>
      </c>
      <c r="W73" s="202">
        <f>IF(H73&lt;=D$26*SQRT(P73),1,(1-C$30*SQRT(V73/O73))*SQRT(V73/O73))*(H73*D73)</f>
        <v>12.050639850773457</v>
      </c>
      <c r="X73" s="202">
        <f>-(H73*D73-W73)*D73</f>
        <v>-0.5883240410372996</v>
      </c>
      <c r="Y73" s="199">
        <f>+M73/C$12</f>
        <v>0.3076923076923077</v>
      </c>
      <c r="Z73" s="202">
        <f>+C73+T73+X73</f>
        <v>8.541675958962701</v>
      </c>
      <c r="AA73" s="200">
        <f t="shared" si="1"/>
        <v>323.78717681915083</v>
      </c>
      <c r="AB73" s="200">
        <f>C$9/AA73</f>
        <v>2.4707587491855327</v>
      </c>
      <c r="AC73" s="1" t="str">
        <f t="shared" si="2"/>
        <v>No Good</v>
      </c>
    </row>
    <row r="74" spans="1:29" s="16" customFormat="1" ht="12.75">
      <c r="A74" s="7" t="s">
        <v>222</v>
      </c>
      <c r="B74" s="199">
        <f t="shared" si="3"/>
        <v>2.8269199161243797</v>
      </c>
      <c r="C74" s="9">
        <v>9.71</v>
      </c>
      <c r="D74" s="11">
        <v>0.29</v>
      </c>
      <c r="E74" s="11">
        <v>0.435</v>
      </c>
      <c r="F74" s="10">
        <v>7.96</v>
      </c>
      <c r="G74" s="9">
        <v>9.15</v>
      </c>
      <c r="H74" s="8">
        <v>27.1</v>
      </c>
      <c r="I74" s="9">
        <v>4.19</v>
      </c>
      <c r="J74" s="9">
        <v>1.94</v>
      </c>
      <c r="K74" s="205">
        <f>12*F$9/I74</f>
        <v>85.91885441527445</v>
      </c>
      <c r="L74" s="10">
        <f>12*F$10/J74</f>
        <v>37.11340206185567</v>
      </c>
      <c r="M74" s="10">
        <f t="shared" si="0"/>
        <v>85.91885441527445</v>
      </c>
      <c r="N74" s="200">
        <f>+(PI()^2)*29000/(M74^2)</f>
        <v>38.77223065550141</v>
      </c>
      <c r="O74" s="200">
        <f>IF(M74&lt;=D$22,C$10*0.658^(C$10/N74),0.877*N74)</f>
        <v>29.14454312003722</v>
      </c>
      <c r="P74" s="200">
        <f>+C$10/O74</f>
        <v>1.7155870240979831</v>
      </c>
      <c r="Q74" s="201">
        <f>+G74/(D$25*SQRT(P74))</f>
        <v>0.5179796452871859</v>
      </c>
      <c r="R74" s="10">
        <f>+C$10*(D$31*D$25/G74)^2</f>
        <v>241.15951434799484</v>
      </c>
      <c r="S74" s="202">
        <f>IF(G74&lt;=D$25*SQRT(P74),1,(1-J68*SQRT(R74/O74))*SQRT(R74/O74))*(F74/2)</f>
        <v>3.98</v>
      </c>
      <c r="T74" s="202">
        <f>-4*(F74/2-S74)*E74</f>
        <v>0</v>
      </c>
      <c r="U74" s="201">
        <f>+H74/(D$26*SQRT(P74))</f>
        <v>0.5765840830951945</v>
      </c>
      <c r="V74" s="10">
        <f>+C$10*(D$30*D$26/H74)^2</f>
        <v>150.44388650753666</v>
      </c>
      <c r="W74" s="202">
        <f>IF(H74&lt;=D$26*SQRT(P74),1,(1-C$30*SQRT(V74/O74))*SQRT(V74/O74))*(H74*D74)</f>
        <v>7.859</v>
      </c>
      <c r="X74" s="202">
        <f>-(H74*D74-W74)*D74</f>
        <v>0</v>
      </c>
      <c r="Y74" s="199">
        <f>+M74/C$12</f>
        <v>0.42959427207637224</v>
      </c>
      <c r="Z74" s="202">
        <f>+C74+T74+X74</f>
        <v>9.71</v>
      </c>
      <c r="AA74" s="200">
        <f t="shared" si="1"/>
        <v>282.99351369556143</v>
      </c>
      <c r="AB74" s="200">
        <f>C$9/AA74</f>
        <v>2.8269199161243797</v>
      </c>
      <c r="AC74" s="1" t="str">
        <f t="shared" si="2"/>
        <v>No Good</v>
      </c>
    </row>
    <row r="75" spans="1:29" s="16" customFormat="1" ht="12.75">
      <c r="A75" s="7" t="s">
        <v>275</v>
      </c>
      <c r="B75" s="199">
        <f t="shared" si="3"/>
        <v>2.136264682024619</v>
      </c>
      <c r="C75" s="8">
        <v>10</v>
      </c>
      <c r="D75" s="11">
        <v>0.285</v>
      </c>
      <c r="E75" s="11">
        <v>0.455</v>
      </c>
      <c r="F75" s="10">
        <v>6.75</v>
      </c>
      <c r="G75" s="9">
        <v>7.41</v>
      </c>
      <c r="H75" s="8">
        <v>43.1</v>
      </c>
      <c r="I75" s="9">
        <v>5.83</v>
      </c>
      <c r="J75" s="9">
        <v>1.53</v>
      </c>
      <c r="K75" s="205">
        <f>12*F$9/I75</f>
        <v>61.74957118353345</v>
      </c>
      <c r="L75" s="10">
        <f>12*F$10/J75</f>
        <v>47.05882352941176</v>
      </c>
      <c r="M75" s="10">
        <f t="shared" si="0"/>
        <v>61.74957118353345</v>
      </c>
      <c r="N75" s="200">
        <f>+(PI()^2)*29000/(M75^2)</f>
        <v>75.06367989056632</v>
      </c>
      <c r="O75" s="200">
        <f>IF(M75&lt;=D$22,C$10*0.658^(C$10/N75),0.877*N75)</f>
        <v>37.8346805559437</v>
      </c>
      <c r="P75" s="200">
        <f>+C$10/O75</f>
        <v>1.3215388438675524</v>
      </c>
      <c r="Q75" s="201">
        <f>+G75/(D$25*SQRT(P75))</f>
        <v>0.47794312381281623</v>
      </c>
      <c r="R75" s="10">
        <f>+C$10*(D$31*D$25/G75)^2</f>
        <v>367.71400649448805</v>
      </c>
      <c r="S75" s="202">
        <f>IF(G75&lt;=D$25*SQRT(P75),1,(1-J69*SQRT(R75/O75))*SQRT(R75/O75))*(F75/2)</f>
        <v>3.375</v>
      </c>
      <c r="T75" s="202">
        <f>-4*(F75/2-S75)*E75</f>
        <v>0</v>
      </c>
      <c r="U75" s="201">
        <f>+H75/(D$26*SQRT(P75))</f>
        <v>1.0448093213729075</v>
      </c>
      <c r="V75" s="10">
        <f>+C$10*(D$30*D$26/H75)^2</f>
        <v>59.47830529013086</v>
      </c>
      <c r="W75" s="202">
        <f>IF(H75&lt;=D$26*SQRT(P75),1,(1-C$30*SQRT(V75/O75))*SQRT(V75/O75))*(H75*D75)</f>
        <v>11.925397783777242</v>
      </c>
      <c r="X75" s="202">
        <f>-(H75*D75-W75)*D75</f>
        <v>-0.10205913162348591</v>
      </c>
      <c r="Y75" s="199">
        <f>+M75/C$12</f>
        <v>0.30874785591766724</v>
      </c>
      <c r="Z75" s="202">
        <f>+C75+T75+X75</f>
        <v>9.897940868376514</v>
      </c>
      <c r="AA75" s="200">
        <f t="shared" si="1"/>
        <v>374.4854309166454</v>
      </c>
      <c r="AB75" s="200">
        <f>C$9/AA75</f>
        <v>2.136264682024619</v>
      </c>
      <c r="AC75" s="1" t="str">
        <f t="shared" si="2"/>
        <v>No Good</v>
      </c>
    </row>
    <row r="76" spans="1:29" s="16" customFormat="1" ht="12.75">
      <c r="A76" s="7" t="s">
        <v>249</v>
      </c>
      <c r="B76" s="199">
        <f t="shared" si="3"/>
        <v>2.190752769725048</v>
      </c>
      <c r="C76" s="8">
        <v>10.3</v>
      </c>
      <c r="D76" s="11">
        <v>0.3</v>
      </c>
      <c r="E76" s="11">
        <v>0.52</v>
      </c>
      <c r="F76" s="10">
        <v>6.56</v>
      </c>
      <c r="G76" s="9">
        <v>6.31</v>
      </c>
      <c r="H76" s="8">
        <v>36.2</v>
      </c>
      <c r="I76" s="9">
        <v>5.25</v>
      </c>
      <c r="J76" s="9">
        <v>1.54</v>
      </c>
      <c r="K76" s="205">
        <f>12*F$9/I76</f>
        <v>68.57142857142857</v>
      </c>
      <c r="L76" s="10">
        <f>12*F$10/J76</f>
        <v>46.75324675324675</v>
      </c>
      <c r="M76" s="10">
        <f t="shared" si="0"/>
        <v>68.57142857142857</v>
      </c>
      <c r="N76" s="200">
        <f>+(PI()^2)*29000/(M76^2)</f>
        <v>60.87112783831588</v>
      </c>
      <c r="O76" s="200">
        <f>IF(M76&lt;=D$22,C$10*0.658^(C$10/N76),0.877*N76)</f>
        <v>35.45352263659097</v>
      </c>
      <c r="P76" s="200">
        <f>+C$10/O76</f>
        <v>1.4102970955104999</v>
      </c>
      <c r="Q76" s="201">
        <f>+G76/(D$25*SQRT(P76))</f>
        <v>0.393978053079562</v>
      </c>
      <c r="R76" s="10">
        <f>+C$10*(D$31*D$25/G76)^2</f>
        <v>507.0932974349573</v>
      </c>
      <c r="S76" s="202">
        <f>IF(G76&lt;=D$25*SQRT(P76),1,(1-J70*SQRT(R76/O76))*SQRT(R76/O76))*(F76/2)</f>
        <v>3.28</v>
      </c>
      <c r="T76" s="202">
        <f>-4*(F76/2-S76)*E76</f>
        <v>0</v>
      </c>
      <c r="U76" s="201">
        <f>+H76/(D$26*SQRT(P76))</f>
        <v>0.84947968942755</v>
      </c>
      <c r="V76" s="10">
        <f>+C$10*(D$30*D$26/H76)^2</f>
        <v>84.31328003571318</v>
      </c>
      <c r="W76" s="202">
        <f>IF(H76&lt;=D$26*SQRT(P76),1,(1-C$30*SQRT(V76/O76))*SQRT(V76/O76))*(H76*D76)</f>
        <v>10.860000000000001</v>
      </c>
      <c r="X76" s="202">
        <f>-(H76*D76-W76)*D76</f>
        <v>0</v>
      </c>
      <c r="Y76" s="199">
        <f>+M76/C$12</f>
        <v>0.34285714285714286</v>
      </c>
      <c r="Z76" s="202">
        <f>+C76+T76+X76</f>
        <v>10.3</v>
      </c>
      <c r="AA76" s="200">
        <f t="shared" si="1"/>
        <v>365.171283156887</v>
      </c>
      <c r="AB76" s="200">
        <f>C$9/AA76</f>
        <v>2.190752769725048</v>
      </c>
      <c r="AC76" s="1" t="str">
        <f t="shared" si="2"/>
        <v>No Good</v>
      </c>
    </row>
    <row r="77" spans="1:29" s="16" customFormat="1" ht="12.75">
      <c r="A77" s="7" t="s">
        <v>319</v>
      </c>
      <c r="B77" s="199">
        <f t="shared" si="3"/>
        <v>2.189491814515246</v>
      </c>
      <c r="C77" s="8">
        <v>10.3</v>
      </c>
      <c r="D77" s="11">
        <v>0.3</v>
      </c>
      <c r="E77" s="11">
        <v>0.425</v>
      </c>
      <c r="F77" s="10">
        <v>6</v>
      </c>
      <c r="G77" s="9">
        <v>7.06</v>
      </c>
      <c r="H77" s="8">
        <v>53.5</v>
      </c>
      <c r="I77" s="9">
        <v>7.04</v>
      </c>
      <c r="J77" s="9">
        <v>1.22</v>
      </c>
      <c r="K77" s="205">
        <f>12*F$9/I77</f>
        <v>51.13636363636363</v>
      </c>
      <c r="L77" s="10">
        <f>12*F$10/J77</f>
        <v>59.01639344262295</v>
      </c>
      <c r="M77" s="10">
        <f t="shared" si="0"/>
        <v>59.01639344262295</v>
      </c>
      <c r="N77" s="200">
        <f>+(PI()^2)*29000/(M77^2)</f>
        <v>82.17740287940984</v>
      </c>
      <c r="O77" s="200">
        <f>IF(M77&lt;=D$22,C$10*0.658^(C$10/N77),0.877*N77)</f>
        <v>38.75889697158274</v>
      </c>
      <c r="P77" s="200">
        <f>+C$10/O77</f>
        <v>1.2900263915317045</v>
      </c>
      <c r="Q77" s="201">
        <f>+G77/(D$25*SQRT(P77))</f>
        <v>0.46089646762317543</v>
      </c>
      <c r="R77" s="10">
        <f>+C$10*(D$31*D$25/G77)^2</f>
        <v>405.0766284939292</v>
      </c>
      <c r="S77" s="202">
        <f>IF(G77&lt;=D$25*SQRT(P77),1,(1-J71*SQRT(R77/O77))*SQRT(R77/O77))*(F77/2)</f>
        <v>3</v>
      </c>
      <c r="T77" s="202">
        <f>-4*(F77/2-S77)*E77</f>
        <v>0</v>
      </c>
      <c r="U77" s="201">
        <f>+H77/(D$26*SQRT(P77))</f>
        <v>1.3126659476767057</v>
      </c>
      <c r="V77" s="10">
        <f>+C$10*(D$30*D$26/H77)^2</f>
        <v>38.601622740850736</v>
      </c>
      <c r="W77" s="202">
        <f>IF(H77&lt;=D$26*SQRT(P77),1,(1-C$30*SQRT(V77/O77))*SQRT(V77/O77))*(H77*D77)</f>
        <v>13.140126253150761</v>
      </c>
      <c r="X77" s="202">
        <f>-(H77*D77-W77)*D77</f>
        <v>-0.8729621240547718</v>
      </c>
      <c r="Y77" s="199">
        <f>+M77/C$12</f>
        <v>0.29508196721311475</v>
      </c>
      <c r="Z77" s="202">
        <f>+C77+T77+X77</f>
        <v>9.42703787594523</v>
      </c>
      <c r="AA77" s="200">
        <f t="shared" si="1"/>
        <v>365.38158978096936</v>
      </c>
      <c r="AB77" s="200">
        <f>C$9/AA77</f>
        <v>2.189491814515246</v>
      </c>
      <c r="AC77" s="1" t="str">
        <f t="shared" si="2"/>
        <v>No Good</v>
      </c>
    </row>
    <row r="78" spans="1:29" s="16" customFormat="1" ht="12.75">
      <c r="A78" s="7" t="s">
        <v>482</v>
      </c>
      <c r="B78" s="199">
        <f t="shared" si="3"/>
        <v>3.3521243594588093</v>
      </c>
      <c r="C78" s="8">
        <v>10.3</v>
      </c>
      <c r="D78" s="11">
        <v>0.31</v>
      </c>
      <c r="E78" s="11">
        <v>0.495</v>
      </c>
      <c r="F78" s="10">
        <v>8.02</v>
      </c>
      <c r="G78" s="9">
        <v>8.1</v>
      </c>
      <c r="H78" s="8">
        <v>20.5</v>
      </c>
      <c r="I78" s="9">
        <v>3.51</v>
      </c>
      <c r="J78" s="9">
        <v>2.03</v>
      </c>
      <c r="K78" s="205">
        <f>12*F$9/I78</f>
        <v>102.56410256410257</v>
      </c>
      <c r="L78" s="10">
        <f>12*F$10/J78</f>
        <v>35.467980295566505</v>
      </c>
      <c r="M78" s="10">
        <f t="shared" si="0"/>
        <v>102.56410256410257</v>
      </c>
      <c r="N78" s="200">
        <f>+(PI()^2)*29000/(M78^2)</f>
        <v>27.20864878297815</v>
      </c>
      <c r="O78" s="200">
        <f>IF(M78&lt;=D$22,C$10*0.658^(C$10/N78),0.877*N78)</f>
        <v>23.170352464238807</v>
      </c>
      <c r="P78" s="200">
        <f>+C$10/O78</f>
        <v>2.1579300564016086</v>
      </c>
      <c r="Q78" s="201">
        <f>+G78/(D$25*SQRT(P78))</f>
        <v>0.4088502927501645</v>
      </c>
      <c r="R78" s="10">
        <f>+C$10*(D$31*D$25/G78)^2</f>
        <v>307.7347575064777</v>
      </c>
      <c r="S78" s="202">
        <f>IF(G78&lt;=D$25*SQRT(P78),1,(1-J72*SQRT(R78/O78))*SQRT(R78/O78))*(F78/2)</f>
        <v>4.01</v>
      </c>
      <c r="T78" s="202">
        <f>-4*(F78/2-S78)*E78</f>
        <v>0</v>
      </c>
      <c r="U78" s="201">
        <f>+H78/(D$26*SQRT(P78))</f>
        <v>0.38889728732884987</v>
      </c>
      <c r="V78" s="10">
        <f>+C$10*(D$30*D$26/H78)^2</f>
        <v>262.90897011302803</v>
      </c>
      <c r="W78" s="202">
        <f>IF(H78&lt;=D$26*SQRT(P78),1,(1-C$30*SQRT(V78/O78))*SQRT(V78/O78))*(H78*D78)</f>
        <v>6.3549999999999995</v>
      </c>
      <c r="X78" s="202">
        <f>-(H78*D78-W78)*D78</f>
        <v>0</v>
      </c>
      <c r="Y78" s="199">
        <f>+M78/C$12</f>
        <v>0.5128205128205129</v>
      </c>
      <c r="Z78" s="202">
        <f>+C78+T78+X78</f>
        <v>10.3</v>
      </c>
      <c r="AA78" s="200">
        <f t="shared" si="1"/>
        <v>238.65463038165973</v>
      </c>
      <c r="AB78" s="200">
        <f>C$9/AA78</f>
        <v>3.3521243594588093</v>
      </c>
      <c r="AC78" s="1" t="str">
        <f t="shared" si="2"/>
        <v>No Good</v>
      </c>
    </row>
    <row r="79" spans="1:29" s="16" customFormat="1" ht="12.75">
      <c r="A79" s="7" t="s">
        <v>299</v>
      </c>
      <c r="B79" s="199">
        <f t="shared" si="3"/>
        <v>1.983271411974602</v>
      </c>
      <c r="C79" s="8">
        <v>10.6</v>
      </c>
      <c r="D79" s="11">
        <v>0.295</v>
      </c>
      <c r="E79" s="11">
        <v>0.43</v>
      </c>
      <c r="F79" s="10">
        <v>6.99</v>
      </c>
      <c r="G79" s="9">
        <v>8.12</v>
      </c>
      <c r="H79" s="8">
        <v>48.1</v>
      </c>
      <c r="I79" s="9">
        <v>6.51</v>
      </c>
      <c r="J79" s="9">
        <v>1.52</v>
      </c>
      <c r="K79" s="205">
        <f>12*F$9/I79</f>
        <v>55.29953917050691</v>
      </c>
      <c r="L79" s="10">
        <f>12*F$10/J79</f>
        <v>47.368421052631575</v>
      </c>
      <c r="M79" s="10">
        <f t="shared" si="0"/>
        <v>55.29953917050691</v>
      </c>
      <c r="N79" s="200">
        <f>+(PI()^2)*29000/(M79^2)</f>
        <v>93.5954461641945</v>
      </c>
      <c r="O79" s="200">
        <f>IF(M79&lt;=D$22,C$10*0.658^(C$10/N79),0.877*N79)</f>
        <v>39.98192750406043</v>
      </c>
      <c r="P79" s="200">
        <f>+C$10/O79</f>
        <v>1.250565020781506</v>
      </c>
      <c r="Q79" s="201">
        <f>+G79/(D$25*SQRT(P79))</f>
        <v>0.5383948127577364</v>
      </c>
      <c r="R79" s="10">
        <f>+C$10*(D$31*D$25/G79)^2</f>
        <v>306.2206896551726</v>
      </c>
      <c r="S79" s="202">
        <f>IF(G79&lt;=D$25*SQRT(P79),1,(1-J73*SQRT(R79/O79))*SQRT(R79/O79))*(F79/2)</f>
        <v>3.495</v>
      </c>
      <c r="T79" s="202">
        <f>-4*(F79/2-S79)*E79</f>
        <v>0</v>
      </c>
      <c r="U79" s="201">
        <f>+H79/(D$26*SQRT(P79))</f>
        <v>1.1986480209973212</v>
      </c>
      <c r="V79" s="10">
        <f>+C$10*(D$30*D$26/H79)^2</f>
        <v>47.755453464499205</v>
      </c>
      <c r="W79" s="202">
        <f>IF(H79&lt;=D$26*SQRT(P79),1,(1-C$30*SQRT(V79/O79))*SQRT(V79/O79))*(H79*D79)</f>
        <v>12.456980503605896</v>
      </c>
      <c r="X79" s="202">
        <f>-(H79*D79-W79)*D79</f>
        <v>-0.5110932514362603</v>
      </c>
      <c r="Y79" s="199">
        <f>+M79/C$12</f>
        <v>0.27649769585253453</v>
      </c>
      <c r="Z79" s="202">
        <f>+C79+T79+X79</f>
        <v>10.088906748563739</v>
      </c>
      <c r="AA79" s="200">
        <f t="shared" si="1"/>
        <v>403.37393821630144</v>
      </c>
      <c r="AB79" s="200">
        <f>C$9/AA79</f>
        <v>1.983271411974602</v>
      </c>
      <c r="AC79" s="1" t="str">
        <f t="shared" si="2"/>
        <v>No Good</v>
      </c>
    </row>
    <row r="80" spans="1:29" s="16" customFormat="1" ht="12.75">
      <c r="A80" s="7" t="s">
        <v>278</v>
      </c>
      <c r="B80" s="199">
        <f t="shared" si="3"/>
        <v>1.8807772493130048</v>
      </c>
      <c r="C80" s="8">
        <v>11.2</v>
      </c>
      <c r="D80" s="11">
        <v>0.31</v>
      </c>
      <c r="E80" s="11">
        <v>0.515</v>
      </c>
      <c r="F80" s="10">
        <v>6.77</v>
      </c>
      <c r="G80" s="9">
        <v>6.57</v>
      </c>
      <c r="H80" s="8">
        <v>39.6</v>
      </c>
      <c r="I80" s="9">
        <v>5.87</v>
      </c>
      <c r="J80" s="9">
        <v>1.55</v>
      </c>
      <c r="K80" s="205">
        <f>12*F$9/I80</f>
        <v>61.32879045996593</v>
      </c>
      <c r="L80" s="10">
        <f>12*F$10/J80</f>
        <v>46.45161290322581</v>
      </c>
      <c r="M80" s="10">
        <f t="shared" si="0"/>
        <v>61.32879045996593</v>
      </c>
      <c r="N80" s="200">
        <f>+(PI()^2)*29000/(M80^2)</f>
        <v>76.09724679590262</v>
      </c>
      <c r="O80" s="200">
        <f>IF(M80&lt;=D$22,C$10*0.658^(C$10/N80),0.877*N80)</f>
        <v>37.97821961886358</v>
      </c>
      <c r="P80" s="200">
        <f>+C$10/O80</f>
        <v>1.3165440745191033</v>
      </c>
      <c r="Q80" s="201">
        <f>+G80/(D$25*SQRT(P80))</f>
        <v>0.4245664225658664</v>
      </c>
      <c r="R80" s="10">
        <f>+C$10*(D$31*D$25/G80)^2</f>
        <v>467.75221163491636</v>
      </c>
      <c r="S80" s="202">
        <f>IF(G80&lt;=D$25*SQRT(P80),1,(1-J74*SQRT(R80/O80))*SQRT(R80/O80))*(F80/2)</f>
        <v>3.385</v>
      </c>
      <c r="T80" s="202">
        <f>-4*(F80/2-S80)*E80</f>
        <v>0</v>
      </c>
      <c r="U80" s="201">
        <f>+H80/(D$26*SQRT(P80))</f>
        <v>0.9617832722279074</v>
      </c>
      <c r="V80" s="10">
        <f>+C$10*(D$30*D$26/H80)^2</f>
        <v>70.4567739835221</v>
      </c>
      <c r="W80" s="202">
        <f>IF(H80&lt;=D$26*SQRT(P80),1,(1-C$30*SQRT(V80/O80))*SQRT(V80/O80))*(H80*D80)</f>
        <v>12.276</v>
      </c>
      <c r="X80" s="202">
        <f>-(H80*D80-W80)*D80</f>
        <v>0</v>
      </c>
      <c r="Y80" s="199">
        <f>+M80/C$12</f>
        <v>0.30664395229982966</v>
      </c>
      <c r="Z80" s="202">
        <f>+C80+T80+X80</f>
        <v>11.2</v>
      </c>
      <c r="AA80" s="200">
        <f t="shared" si="1"/>
        <v>425.356059731272</v>
      </c>
      <c r="AB80" s="200">
        <f>C$9/AA80</f>
        <v>1.8807772493130048</v>
      </c>
      <c r="AC80" s="1" t="str">
        <f t="shared" si="2"/>
        <v>No Good</v>
      </c>
    </row>
    <row r="81" spans="1:29" s="16" customFormat="1" ht="12.75">
      <c r="A81" s="7" t="s">
        <v>223</v>
      </c>
      <c r="B81" s="199">
        <f t="shared" si="3"/>
        <v>2.3395566258180636</v>
      </c>
      <c r="C81" s="8">
        <v>11.5</v>
      </c>
      <c r="D81" s="11">
        <v>0.315</v>
      </c>
      <c r="E81" s="11">
        <v>0.53</v>
      </c>
      <c r="F81" s="10">
        <v>7.99</v>
      </c>
      <c r="G81" s="9">
        <v>7.53</v>
      </c>
      <c r="H81" s="8">
        <v>25</v>
      </c>
      <c r="I81" s="9">
        <v>4.27</v>
      </c>
      <c r="J81" s="9">
        <v>1.98</v>
      </c>
      <c r="K81" s="205">
        <f>12*F$9/I81</f>
        <v>84.30913348946137</v>
      </c>
      <c r="L81" s="10">
        <f>12*F$10/J81</f>
        <v>36.36363636363637</v>
      </c>
      <c r="M81" s="10">
        <f t="shared" si="0"/>
        <v>84.30913348946137</v>
      </c>
      <c r="N81" s="200">
        <f>+(PI()^2)*29000/(M81^2)</f>
        <v>40.2669274109108</v>
      </c>
      <c r="O81" s="200">
        <f>IF(M81&lt;=D$22,C$10*0.658^(C$10/N81),0.877*N81)</f>
        <v>29.7343593327132</v>
      </c>
      <c r="P81" s="200">
        <f>+C$10/O81</f>
        <v>1.6815563248067333</v>
      </c>
      <c r="Q81" s="201">
        <f>+G81/(D$25*SQRT(P81))</f>
        <v>0.4305635319403769</v>
      </c>
      <c r="R81" s="10">
        <f>+C$10*(D$31*D$25/G81)^2</f>
        <v>356.0874243618709</v>
      </c>
      <c r="S81" s="202">
        <f>IF(G81&lt;=D$25*SQRT(P81),1,(1-J75*SQRT(R81/O81))*SQRT(R81/O81))*(F81/2)</f>
        <v>3.995</v>
      </c>
      <c r="T81" s="202">
        <f>-4*(F81/2-S81)*E81</f>
        <v>0</v>
      </c>
      <c r="U81" s="201">
        <f>+H81/(D$26*SQRT(P81))</f>
        <v>0.5372594139919318</v>
      </c>
      <c r="V81" s="10">
        <f>+C$10*(D$30*D$26/H81)^2</f>
        <v>176.779991504</v>
      </c>
      <c r="W81" s="202">
        <f>IF(H81&lt;=D$26*SQRT(P81),1,(1-C$30*SQRT(V81/O81))*SQRT(V81/O81))*(H81*D81)</f>
        <v>7.875</v>
      </c>
      <c r="X81" s="202">
        <f>-(H81*D81-W81)*D81</f>
        <v>0</v>
      </c>
      <c r="Y81" s="199">
        <f>+M81/C$12</f>
        <v>0.42154566744730687</v>
      </c>
      <c r="Z81" s="202">
        <f>+C81+T81+X81</f>
        <v>11.5</v>
      </c>
      <c r="AA81" s="200">
        <f t="shared" si="1"/>
        <v>341.9451323262018</v>
      </c>
      <c r="AB81" s="200">
        <f>C$9/AA81</f>
        <v>2.3395566258180636</v>
      </c>
      <c r="AC81" s="1" t="str">
        <f t="shared" si="2"/>
        <v>No Good</v>
      </c>
    </row>
    <row r="82" spans="1:29" s="16" customFormat="1" ht="12.75">
      <c r="A82" s="7" t="s">
        <v>250</v>
      </c>
      <c r="B82" s="199">
        <f t="shared" si="3"/>
        <v>1.960251177837359</v>
      </c>
      <c r="C82" s="8">
        <v>11.7</v>
      </c>
      <c r="D82" s="11">
        <v>0.295</v>
      </c>
      <c r="E82" s="11">
        <v>0.515</v>
      </c>
      <c r="F82" s="10">
        <v>8.01</v>
      </c>
      <c r="G82" s="9">
        <v>7.77</v>
      </c>
      <c r="H82" s="8">
        <v>33.6</v>
      </c>
      <c r="I82" s="9">
        <v>5.13</v>
      </c>
      <c r="J82" s="9">
        <v>1.94</v>
      </c>
      <c r="K82" s="205">
        <f>12*F$9/I82</f>
        <v>70.17543859649123</v>
      </c>
      <c r="L82" s="10">
        <f>12*F$10/J82</f>
        <v>37.11340206185567</v>
      </c>
      <c r="M82" s="10">
        <f t="shared" si="0"/>
        <v>70.17543859649123</v>
      </c>
      <c r="N82" s="200">
        <f>+(PI()^2)*29000/(M82^2)</f>
        <v>58.12024976719001</v>
      </c>
      <c r="O82" s="200">
        <f>IF(M82&lt;=D$22,C$10*0.658^(C$10/N82),0.877*N82)</f>
        <v>34.88127906725916</v>
      </c>
      <c r="P82" s="200">
        <f>+C$10/O82</f>
        <v>1.4334336737935687</v>
      </c>
      <c r="Q82" s="201">
        <f>+G82/(D$25*SQRT(P82))</f>
        <v>0.4812050692122998</v>
      </c>
      <c r="R82" s="10">
        <f>+C$10*(D$31*D$25/G82)^2</f>
        <v>334.42947812677545</v>
      </c>
      <c r="S82" s="202">
        <f>IF(G82&lt;=D$25*SQRT(P82),1,(1-J76*SQRT(R82/O82))*SQRT(R82/O82))*(F82/2)</f>
        <v>4.005</v>
      </c>
      <c r="T82" s="202">
        <f>-4*(F82/2-S82)*E82</f>
        <v>0</v>
      </c>
      <c r="U82" s="201">
        <f>+H82/(D$26*SQRT(P82))</f>
        <v>0.7820782550593518</v>
      </c>
      <c r="V82" s="10">
        <f>+C$10*(D$30*D$26/H82)^2</f>
        <v>97.8666159031321</v>
      </c>
      <c r="W82" s="202">
        <f>IF(H82&lt;=D$26*SQRT(P82),1,(1-C$30*SQRT(V82/O82))*SQRT(V82/O82))*(H82*D82)</f>
        <v>9.911999999999999</v>
      </c>
      <c r="X82" s="202">
        <f>-(H82*D82-W82)*D82</f>
        <v>0</v>
      </c>
      <c r="Y82" s="199">
        <f>+M82/C$12</f>
        <v>0.3508771929824562</v>
      </c>
      <c r="Z82" s="202">
        <f>+C82+T82+X82</f>
        <v>11.7</v>
      </c>
      <c r="AA82" s="200">
        <f t="shared" si="1"/>
        <v>408.11096508693214</v>
      </c>
      <c r="AB82" s="200">
        <f>C$9/AA82</f>
        <v>1.960251177837359</v>
      </c>
      <c r="AC82" s="1" t="str">
        <f t="shared" si="2"/>
        <v>No Good</v>
      </c>
    </row>
    <row r="83" spans="1:29" s="16" customFormat="1" ht="12.75">
      <c r="A83" s="7" t="s">
        <v>483</v>
      </c>
      <c r="B83" s="199">
        <f t="shared" si="3"/>
        <v>2.9254796521842255</v>
      </c>
      <c r="C83" s="8">
        <v>11.7</v>
      </c>
      <c r="D83" s="11">
        <v>0.36</v>
      </c>
      <c r="E83" s="11">
        <v>0.56</v>
      </c>
      <c r="F83" s="10">
        <v>8.07</v>
      </c>
      <c r="G83" s="9">
        <v>7.21</v>
      </c>
      <c r="H83" s="8">
        <v>17.6</v>
      </c>
      <c r="I83" s="9">
        <v>3.53</v>
      </c>
      <c r="J83" s="9">
        <v>2.04</v>
      </c>
      <c r="K83" s="205">
        <f>12*F$9/I83</f>
        <v>101.98300283286119</v>
      </c>
      <c r="L83" s="10">
        <f>12*F$10/J83</f>
        <v>35.294117647058826</v>
      </c>
      <c r="M83" s="10">
        <f t="shared" si="0"/>
        <v>101.98300283286119</v>
      </c>
      <c r="N83" s="200">
        <f>+(PI()^2)*29000/(M83^2)</f>
        <v>27.51960224509643</v>
      </c>
      <c r="O83" s="200">
        <f>IF(M83&lt;=D$22,C$10*0.658^(C$10/N83),0.877*N83)</f>
        <v>23.372600908373215</v>
      </c>
      <c r="P83" s="200">
        <f>+C$10/O83</f>
        <v>2.1392569956597147</v>
      </c>
      <c r="Q83" s="201">
        <f>+G83/(D$25*SQRT(P83))</f>
        <v>0.3655121016654085</v>
      </c>
      <c r="R83" s="10">
        <f>+C$10*(D$31*D$25/G83)^2</f>
        <v>388.3971722122726</v>
      </c>
      <c r="S83" s="202">
        <f>IF(G83&lt;=D$25*SQRT(P83),1,(1-J77*SQRT(R83/O83))*SQRT(R83/O83))*(F83/2)</f>
        <v>4.035</v>
      </c>
      <c r="T83" s="202">
        <f>-4*(F83/2-S83)*E83</f>
        <v>0</v>
      </c>
      <c r="U83" s="201">
        <f>+H83/(D$26*SQRT(P83))</f>
        <v>0.33533657336606193</v>
      </c>
      <c r="V83" s="10">
        <f>+C$10*(D$30*D$26/H83)^2</f>
        <v>356.6874182915805</v>
      </c>
      <c r="W83" s="202">
        <f>IF(H83&lt;=D$26*SQRT(P83),1,(1-C$30*SQRT(V83/O83))*SQRT(V83/O83))*(H83*D83)</f>
        <v>6.336</v>
      </c>
      <c r="X83" s="202">
        <f>-(H83*D83-W83)*D83</f>
        <v>0</v>
      </c>
      <c r="Y83" s="199">
        <f>+M83/C$12</f>
        <v>0.509915014164306</v>
      </c>
      <c r="Z83" s="202">
        <f>+C83+T83+X83</f>
        <v>11.7</v>
      </c>
      <c r="AA83" s="200">
        <f t="shared" si="1"/>
        <v>273.4594306279666</v>
      </c>
      <c r="AB83" s="200">
        <f>C$9/AA83</f>
        <v>2.9254796521842255</v>
      </c>
      <c r="AC83" s="1" t="str">
        <f t="shared" si="2"/>
        <v>No Good</v>
      </c>
    </row>
    <row r="84" spans="1:29" s="16" customFormat="1" ht="12.75">
      <c r="A84" s="7" t="s">
        <v>300</v>
      </c>
      <c r="B84" s="199">
        <f t="shared" si="3"/>
        <v>1.747629050417751</v>
      </c>
      <c r="C84" s="8">
        <v>11.8</v>
      </c>
      <c r="D84" s="11">
        <v>0.305</v>
      </c>
      <c r="E84" s="11">
        <v>0.505</v>
      </c>
      <c r="F84" s="10">
        <v>7</v>
      </c>
      <c r="G84" s="9">
        <v>6.93</v>
      </c>
      <c r="H84" s="8">
        <v>46.5</v>
      </c>
      <c r="I84" s="9">
        <v>6.63</v>
      </c>
      <c r="J84" s="9">
        <v>1.57</v>
      </c>
      <c r="K84" s="205">
        <f>12*F$9/I84</f>
        <v>54.29864253393665</v>
      </c>
      <c r="L84" s="10">
        <f>12*F$10/J84</f>
        <v>45.859872611464965</v>
      </c>
      <c r="M84" s="10">
        <f t="shared" si="0"/>
        <v>54.29864253393665</v>
      </c>
      <c r="N84" s="200">
        <f>+(PI()^2)*29000/(M84^2)</f>
        <v>97.07777158371219</v>
      </c>
      <c r="O84" s="200">
        <f>IF(M84&lt;=D$22,C$10*0.658^(C$10/N84),0.877*N84)</f>
        <v>40.303900250651104</v>
      </c>
      <c r="P84" s="200">
        <f>+C$10/O84</f>
        <v>1.240574725747349</v>
      </c>
      <c r="Q84" s="201">
        <f>+G84/(D$25*SQRT(P84))</f>
        <v>0.4613385500207564</v>
      </c>
      <c r="R84" s="10">
        <f>+C$10*(D$31*D$25/G84)^2</f>
        <v>420.4168554229161</v>
      </c>
      <c r="S84" s="202">
        <f>IF(G84&lt;=D$25*SQRT(P84),1,(1-J78*SQRT(R84/O84))*SQRT(R84/O84))*(F84/2)</f>
        <v>3.5</v>
      </c>
      <c r="T84" s="202">
        <f>-4*(F84/2-S84)*E84</f>
        <v>0</v>
      </c>
      <c r="U84" s="201">
        <f>+H84/(D$26*SQRT(P84))</f>
        <v>1.1634325849618425</v>
      </c>
      <c r="V84" s="10">
        <f>+C$10*(D$30*D$26/H84)^2</f>
        <v>51.098390422014106</v>
      </c>
      <c r="W84" s="202">
        <f>IF(H84&lt;=D$26*SQRT(P84),1,(1-C$30*SQRT(V84/O84))*SQRT(V84/O84))*(H84*D84)</f>
        <v>12.73261587516495</v>
      </c>
      <c r="X84" s="202">
        <f>-(H84*D84-W84)*D84</f>
        <v>-0.4422146580746902</v>
      </c>
      <c r="Y84" s="199">
        <f>+M84/C$12</f>
        <v>0.27149321266968324</v>
      </c>
      <c r="Z84" s="202">
        <f>+C84+T84+X84</f>
        <v>11.357785341925311</v>
      </c>
      <c r="AA84" s="200">
        <f t="shared" si="1"/>
        <v>457.763047489265</v>
      </c>
      <c r="AB84" s="200">
        <f>C$9/AA84</f>
        <v>1.747629050417751</v>
      </c>
      <c r="AC84" s="1" t="str">
        <f t="shared" si="2"/>
        <v>No Good</v>
      </c>
    </row>
    <row r="85" spans="1:29" s="16" customFormat="1" ht="12.75">
      <c r="A85" s="7" t="s">
        <v>320</v>
      </c>
      <c r="B85" s="199">
        <f t="shared" si="3"/>
        <v>1.8374400328760638</v>
      </c>
      <c r="C85" s="8">
        <v>11.8</v>
      </c>
      <c r="D85" s="11">
        <v>0.315</v>
      </c>
      <c r="E85" s="11">
        <v>0.525</v>
      </c>
      <c r="F85" s="10">
        <v>6.02</v>
      </c>
      <c r="G85" s="9">
        <v>5.73</v>
      </c>
      <c r="H85" s="8">
        <v>50.9</v>
      </c>
      <c r="I85" s="9">
        <v>7.21</v>
      </c>
      <c r="J85" s="9">
        <v>1.27</v>
      </c>
      <c r="K85" s="205">
        <f>12*F$9/I85</f>
        <v>49.930651872399444</v>
      </c>
      <c r="L85" s="10">
        <f>12*F$10/J85</f>
        <v>56.69291338582677</v>
      </c>
      <c r="M85" s="10">
        <f t="shared" si="0"/>
        <v>56.69291338582677</v>
      </c>
      <c r="N85" s="200">
        <f>+(PI()^2)*29000/(M85^2)</f>
        <v>89.05128534278428</v>
      </c>
      <c r="O85" s="200">
        <f>IF(M85&lt;=D$22,C$10*0.658^(C$10/N85),0.877*N85)</f>
        <v>39.52833593010749</v>
      </c>
      <c r="P85" s="200">
        <f>+C$10/O85</f>
        <v>1.264915378385979</v>
      </c>
      <c r="Q85" s="201">
        <f>+G85/(D$25*SQRT(P85))</f>
        <v>0.377765125165729</v>
      </c>
      <c r="R85" s="10">
        <f>+C$10*(D$31*D$25/G85)^2</f>
        <v>614.946515233196</v>
      </c>
      <c r="S85" s="202">
        <f>IF(G85&lt;=D$25*SQRT(P85),1,(1-J79*SQRT(R85/O85))*SQRT(R85/O85))*(F85/2)</f>
        <v>3.01</v>
      </c>
      <c r="T85" s="202">
        <f>-4*(F85/2-S85)*E85</f>
        <v>0</v>
      </c>
      <c r="U85" s="201">
        <f>+H85/(D$26*SQRT(P85))</f>
        <v>1.2612081857788329</v>
      </c>
      <c r="V85" s="10">
        <f>+C$10*(D$30*D$26/H85)^2</f>
        <v>42.645927215812826</v>
      </c>
      <c r="W85" s="202">
        <f>IF(H85&lt;=D$26*SQRT(P85),1,(1-C$30*SQRT(V85/O85))*SQRT(V85/O85))*(H85*D85)</f>
        <v>13.540130501891076</v>
      </c>
      <c r="X85" s="202">
        <f>-(H85*D85-W85)*D85</f>
        <v>-0.7854113919043112</v>
      </c>
      <c r="Y85" s="199">
        <f>+M85/C$12</f>
        <v>0.28346456692913385</v>
      </c>
      <c r="Z85" s="202">
        <f>+C85+T85+X85</f>
        <v>11.01458860809569</v>
      </c>
      <c r="AA85" s="200">
        <f t="shared" si="1"/>
        <v>435.3883586327415</v>
      </c>
      <c r="AB85" s="200">
        <f>C$9/AA85</f>
        <v>1.8374400328760638</v>
      </c>
      <c r="AC85" s="1" t="str">
        <f t="shared" si="2"/>
        <v>No Good</v>
      </c>
    </row>
    <row r="86" spans="1:29" s="16" customFormat="1" ht="12.75">
      <c r="A86" s="7" t="s">
        <v>281</v>
      </c>
      <c r="B86" s="199">
        <f t="shared" si="3"/>
        <v>1.6797544878203712</v>
      </c>
      <c r="C86" s="8">
        <v>12.6</v>
      </c>
      <c r="D86" s="11">
        <v>0.305</v>
      </c>
      <c r="E86" s="11">
        <v>0.53</v>
      </c>
      <c r="F86" s="10">
        <v>8</v>
      </c>
      <c r="G86" s="9">
        <v>7.54</v>
      </c>
      <c r="H86" s="8">
        <v>37.4</v>
      </c>
      <c r="I86" s="9">
        <v>5.82</v>
      </c>
      <c r="J86" s="9">
        <v>1.89</v>
      </c>
      <c r="K86" s="205">
        <f>12*F$9/I86</f>
        <v>61.855670103092784</v>
      </c>
      <c r="L86" s="10">
        <f>12*F$10/J86</f>
        <v>38.095238095238095</v>
      </c>
      <c r="M86" s="10">
        <f t="shared" si="0"/>
        <v>61.855670103092784</v>
      </c>
      <c r="N86" s="200">
        <f>+(PI()^2)*29000/(M86^2)</f>
        <v>74.80639240237898</v>
      </c>
      <c r="O86" s="200">
        <f>IF(M86&lt;=D$22,C$10*0.658^(C$10/N86),0.877*N86)</f>
        <v>37.798418728709585</v>
      </c>
      <c r="P86" s="200">
        <f>+C$10/O86</f>
        <v>1.3228066591585423</v>
      </c>
      <c r="Q86" s="201">
        <f>+G86/(D$25*SQRT(P86))</f>
        <v>0.48609497973464144</v>
      </c>
      <c r="R86" s="10">
        <f>+C$10*(D$31*D$25/G86)^2</f>
        <v>355.1435217302592</v>
      </c>
      <c r="S86" s="202">
        <f>IF(G86&lt;=D$25*SQRT(P86),1,(1-J80*SQRT(R86/O86))*SQRT(R86/O86))*(F86/2)</f>
        <v>4</v>
      </c>
      <c r="T86" s="202">
        <f>-4*(F86/2-S86)*E86</f>
        <v>0</v>
      </c>
      <c r="U86" s="201">
        <f>+H86/(D$26*SQRT(P86))</f>
        <v>0.9061981072367802</v>
      </c>
      <c r="V86" s="10">
        <f>+C$10*(D$30*D$26/H86)^2</f>
        <v>78.98960128256458</v>
      </c>
      <c r="W86" s="202">
        <f>IF(H86&lt;=D$26*SQRT(P86),1,(1-C$30*SQRT(V86/O86))*SQRT(V86/O86))*(H86*D86)</f>
        <v>11.407</v>
      </c>
      <c r="X86" s="202">
        <f>-(H86*D86-W86)*D86</f>
        <v>0</v>
      </c>
      <c r="Y86" s="199">
        <f>+M86/C$12</f>
        <v>0.30927835051546393</v>
      </c>
      <c r="Z86" s="202">
        <f>+C86+T86+X86</f>
        <v>12.6</v>
      </c>
      <c r="AA86" s="200">
        <f t="shared" si="1"/>
        <v>476.2600759817408</v>
      </c>
      <c r="AB86" s="200">
        <f>C$9/AA86</f>
        <v>1.6797544878203712</v>
      </c>
      <c r="AC86" s="1" t="str">
        <f t="shared" si="2"/>
        <v>No Good</v>
      </c>
    </row>
    <row r="87" spans="1:29" s="16" customFormat="1" ht="12.75">
      <c r="A87" s="7" t="s">
        <v>338</v>
      </c>
      <c r="B87" s="199">
        <f t="shared" si="3"/>
        <v>1.726193749981342</v>
      </c>
      <c r="C87" s="8">
        <v>13</v>
      </c>
      <c r="D87" s="11">
        <v>0.35</v>
      </c>
      <c r="E87" s="11">
        <v>0.45</v>
      </c>
      <c r="F87" s="10">
        <v>6.5</v>
      </c>
      <c r="G87" s="9">
        <v>7.22</v>
      </c>
      <c r="H87" s="8">
        <v>53.6</v>
      </c>
      <c r="I87" s="9">
        <v>8.06</v>
      </c>
      <c r="J87" s="9">
        <v>1.26</v>
      </c>
      <c r="K87" s="205">
        <f>12*F$9/I87</f>
        <v>44.66501240694789</v>
      </c>
      <c r="L87" s="10">
        <f>12*F$10/J87</f>
        <v>57.142857142857146</v>
      </c>
      <c r="M87" s="10">
        <f t="shared" si="0"/>
        <v>57.142857142857146</v>
      </c>
      <c r="N87" s="200">
        <f>+(PI()^2)*29000/(M87^2)</f>
        <v>87.65442408717485</v>
      </c>
      <c r="O87" s="200">
        <f>IF(M87&lt;=D$22,C$10*0.658^(C$10/N87),0.877*N87)</f>
        <v>39.38057741791966</v>
      </c>
      <c r="P87" s="200">
        <f>+C$10/O87</f>
        <v>1.2696614239396118</v>
      </c>
      <c r="Q87" s="201">
        <f>+G87/(D$25*SQRT(P87))</f>
        <v>0.4751067618492202</v>
      </c>
      <c r="R87" s="10">
        <f>+C$10*(D$31*D$25/G87)^2</f>
        <v>387.32202484634104</v>
      </c>
      <c r="S87" s="202">
        <f>IF(G87&lt;=D$25*SQRT(P87),1,(1-J81*SQRT(R87/O87))*SQRT(R87/O87))*(F87/2)</f>
        <v>3.25</v>
      </c>
      <c r="T87" s="202">
        <f>-4*(F87/2-S87)*E87</f>
        <v>0</v>
      </c>
      <c r="U87" s="201">
        <f>+H87/(D$26*SQRT(P87))</f>
        <v>1.3256246224754313</v>
      </c>
      <c r="V87" s="10">
        <f>+C$10*(D$30*D$26/H87)^2</f>
        <v>38.45772119695366</v>
      </c>
      <c r="W87" s="202">
        <f>IF(H87&lt;=D$26*SQRT(P87),1,(1-C$30*SQRT(V87/O87))*SQRT(V87/O87))*(H87*D87)</f>
        <v>15.241216107906052</v>
      </c>
      <c r="X87" s="202">
        <f>-(H87*D87-W87)*D87</f>
        <v>-1.2315743622328812</v>
      </c>
      <c r="Y87" s="199">
        <f>+M87/C$12</f>
        <v>0.28571428571428575</v>
      </c>
      <c r="Z87" s="202">
        <f>+C87+T87+X87</f>
        <v>11.76842563776712</v>
      </c>
      <c r="AA87" s="200">
        <f t="shared" si="1"/>
        <v>463.4473969151186</v>
      </c>
      <c r="AB87" s="200">
        <f>C$9/AA87</f>
        <v>1.726193749981342</v>
      </c>
      <c r="AC87" s="1" t="str">
        <f t="shared" si="2"/>
        <v>No Good</v>
      </c>
    </row>
    <row r="88" spans="1:29" s="16" customFormat="1" ht="12.75">
      <c r="A88" s="7" t="s">
        <v>251</v>
      </c>
      <c r="B88" s="199">
        <f t="shared" si="3"/>
        <v>1.7458786924296033</v>
      </c>
      <c r="C88" s="8">
        <v>13.1</v>
      </c>
      <c r="D88" s="11">
        <v>0.335</v>
      </c>
      <c r="E88" s="11">
        <v>0.575</v>
      </c>
      <c r="F88" s="10">
        <v>8.05</v>
      </c>
      <c r="G88" s="9">
        <v>7</v>
      </c>
      <c r="H88" s="8">
        <v>29.6</v>
      </c>
      <c r="I88" s="9">
        <v>5.15</v>
      </c>
      <c r="J88" s="9">
        <v>1.95</v>
      </c>
      <c r="K88" s="205">
        <f>12*F$9/I88</f>
        <v>69.90291262135922</v>
      </c>
      <c r="L88" s="10">
        <f>12*F$10/J88</f>
        <v>36.92307692307693</v>
      </c>
      <c r="M88" s="10">
        <f t="shared" si="0"/>
        <v>69.90291262135922</v>
      </c>
      <c r="N88" s="200">
        <f>+(PI()^2)*29000/(M88^2)</f>
        <v>58.57431249312409</v>
      </c>
      <c r="O88" s="200">
        <f>IF(M88&lt;=D$22,C$10*0.658^(C$10/N88),0.877*N88)</f>
        <v>34.97877748029091</v>
      </c>
      <c r="P88" s="200">
        <f>+C$10/O88</f>
        <v>1.4294381794267375</v>
      </c>
      <c r="Q88" s="201">
        <f>+G88/(D$25*SQRT(P88))</f>
        <v>0.4341235316523696</v>
      </c>
      <c r="R88" s="10">
        <f>+C$10*(D$31*D$25/G88)^2</f>
        <v>412.05056</v>
      </c>
      <c r="S88" s="202">
        <f>IF(G88&lt;=D$25*SQRT(P88),1,(1-J82*SQRT(R88/O88))*SQRT(R88/O88))*(F88/2)</f>
        <v>4.025</v>
      </c>
      <c r="T88" s="202">
        <f>-4*(F88/2-S88)*E88</f>
        <v>0</v>
      </c>
      <c r="U88" s="201">
        <f>+H88/(D$26*SQRT(P88))</f>
        <v>0.68993592144484</v>
      </c>
      <c r="V88" s="10">
        <f>+C$10*(D$30*D$26/H88)^2</f>
        <v>126.1042443046932</v>
      </c>
      <c r="W88" s="202">
        <f>IF(H88&lt;=D$26*SQRT(P88),1,(1-C$30*SQRT(V88/O88))*SQRT(V88/O88))*(H88*D88)</f>
        <v>9.916</v>
      </c>
      <c r="X88" s="202">
        <f>-(H88*D88-W88)*D88</f>
        <v>0</v>
      </c>
      <c r="Y88" s="199">
        <f>+M88/C$12</f>
        <v>0.34951456310679613</v>
      </c>
      <c r="Z88" s="202">
        <f>+C88+T88+X88</f>
        <v>13.1</v>
      </c>
      <c r="AA88" s="200">
        <f t="shared" si="1"/>
        <v>458.22198499181087</v>
      </c>
      <c r="AB88" s="200">
        <f>C$9/AA88</f>
        <v>1.7458786924296033</v>
      </c>
      <c r="AC88" s="1" t="str">
        <f t="shared" si="2"/>
        <v>No Good</v>
      </c>
    </row>
    <row r="89" spans="1:29" s="16" customFormat="1" ht="12.75">
      <c r="A89" s="7" t="s">
        <v>224</v>
      </c>
      <c r="B89" s="199">
        <f t="shared" si="3"/>
        <v>1.9988729703833876</v>
      </c>
      <c r="C89" s="8">
        <v>13.3</v>
      </c>
      <c r="D89" s="11">
        <v>0.35</v>
      </c>
      <c r="E89" s="11">
        <v>0.62</v>
      </c>
      <c r="F89" s="10">
        <v>8.02</v>
      </c>
      <c r="G89" s="9">
        <v>6.47</v>
      </c>
      <c r="H89" s="8">
        <v>22.5</v>
      </c>
      <c r="I89" s="9">
        <v>4.32</v>
      </c>
      <c r="J89" s="9">
        <v>2.01</v>
      </c>
      <c r="K89" s="205">
        <f>12*F$9/I89</f>
        <v>83.33333333333333</v>
      </c>
      <c r="L89" s="10">
        <f>12*F$10/J89</f>
        <v>35.820895522388064</v>
      </c>
      <c r="M89" s="10">
        <f t="shared" si="0"/>
        <v>83.33333333333333</v>
      </c>
      <c r="N89" s="200">
        <f>+(PI()^2)*29000/(M89^2)</f>
        <v>41.215467978949164</v>
      </c>
      <c r="O89" s="200">
        <f>IF(M89&lt;=D$22,C$10*0.658^(C$10/N89),0.877*N89)</f>
        <v>30.092145339437288</v>
      </c>
      <c r="P89" s="200">
        <f>+C$10/O89</f>
        <v>1.661563156631191</v>
      </c>
      <c r="Q89" s="201">
        <f>+G89/(D$25*SQRT(P89))</f>
        <v>0.3721721146358538</v>
      </c>
      <c r="R89" s="10">
        <f>+C$10*(D$31*D$25/G89)^2</f>
        <v>482.3230613770846</v>
      </c>
      <c r="S89" s="202">
        <f>IF(G89&lt;=D$25*SQRT(P89),1,(1-J83*SQRT(R89/O89))*SQRT(R89/O89))*(F89/2)</f>
        <v>4.01</v>
      </c>
      <c r="T89" s="202">
        <f>-4*(F89/2-S89)*E89</f>
        <v>0</v>
      </c>
      <c r="U89" s="201">
        <f>+H89/(D$26*SQRT(P89))</f>
        <v>0.4864338915191186</v>
      </c>
      <c r="V89" s="10">
        <f>+C$10*(D$30*D$26/H89)^2</f>
        <v>218.24690309135804</v>
      </c>
      <c r="W89" s="202">
        <f>IF(H89&lt;=D$26*SQRT(P89),1,(1-C$30*SQRT(V89/O89))*SQRT(V89/O89))*(H89*D89)</f>
        <v>7.874999999999999</v>
      </c>
      <c r="X89" s="202">
        <f>-(H89*D89-W89)*D89</f>
        <v>0</v>
      </c>
      <c r="Y89" s="199">
        <f>+M89/C$12</f>
        <v>0.41666666666666663</v>
      </c>
      <c r="Z89" s="202">
        <f>+C89+T89+X89</f>
        <v>13.3</v>
      </c>
      <c r="AA89" s="200">
        <f t="shared" si="1"/>
        <v>400.2255330145159</v>
      </c>
      <c r="AB89" s="200">
        <f>C$9/AA89</f>
        <v>1.9988729703833876</v>
      </c>
      <c r="AC89" s="1" t="str">
        <f t="shared" si="2"/>
        <v>No Good</v>
      </c>
    </row>
    <row r="90" spans="1:29" s="16" customFormat="1" ht="12.75">
      <c r="A90" s="7" t="s">
        <v>301</v>
      </c>
      <c r="B90" s="199">
        <f t="shared" si="3"/>
        <v>1.500781857577722</v>
      </c>
      <c r="C90" s="8">
        <v>13.3</v>
      </c>
      <c r="D90" s="11">
        <v>0.345</v>
      </c>
      <c r="E90" s="11">
        <v>0.565</v>
      </c>
      <c r="F90" s="10">
        <v>7.04</v>
      </c>
      <c r="G90" s="9">
        <v>6.23</v>
      </c>
      <c r="H90" s="8">
        <v>41.1</v>
      </c>
      <c r="I90" s="9">
        <v>6.65</v>
      </c>
      <c r="J90" s="9">
        <v>1.57</v>
      </c>
      <c r="K90" s="205">
        <f>12*F$9/I90</f>
        <v>54.13533834586466</v>
      </c>
      <c r="L90" s="10">
        <f>12*F$10/J90</f>
        <v>45.859872611464965</v>
      </c>
      <c r="M90" s="10">
        <f t="shared" si="0"/>
        <v>54.13533834586466</v>
      </c>
      <c r="N90" s="200">
        <f>+(PI()^2)*29000/(M90^2)</f>
        <v>97.66434288725347</v>
      </c>
      <c r="O90" s="200">
        <f>IF(M90&lt;=D$22,C$10*0.658^(C$10/N90),0.877*N90)</f>
        <v>40.35611713413584</v>
      </c>
      <c r="P90" s="200">
        <f>+C$10/O90</f>
        <v>1.2389695429272785</v>
      </c>
      <c r="Q90" s="201">
        <f>+G90/(D$25*SQRT(P90))</f>
        <v>0.41500727287684186</v>
      </c>
      <c r="R90" s="10">
        <f>+C$10*(D$31*D$25/G90)^2</f>
        <v>520.2001767453605</v>
      </c>
      <c r="S90" s="202">
        <f>IF(G90&lt;=D$25*SQRT(P90),1,(1-J84*SQRT(R90/O90))*SQRT(R90/O90))*(F90/2)</f>
        <v>3.52</v>
      </c>
      <c r="T90" s="202">
        <f>-4*(F90/2-S90)*E90</f>
        <v>0</v>
      </c>
      <c r="U90" s="201">
        <f>+H90/(D$26*SQRT(P90))</f>
        <v>1.0289902067861068</v>
      </c>
      <c r="V90" s="10">
        <f>+C$10*(D$30*D$26/H90)^2</f>
        <v>65.40779103249449</v>
      </c>
      <c r="W90" s="202">
        <f>IF(H90&lt;=D$26*SQRT(P90),1,(1-C$30*SQRT(V90/O90))*SQRT(V90/O90))*(H90*D90)</f>
        <v>13.915123756771218</v>
      </c>
      <c r="X90" s="202">
        <f>-(H90*D90-W90)*D90</f>
        <v>-0.09120980391392962</v>
      </c>
      <c r="Y90" s="199">
        <f>+M90/C$12</f>
        <v>0.2706766917293233</v>
      </c>
      <c r="Z90" s="202">
        <f>+C90+T90+X90</f>
        <v>13.20879019608607</v>
      </c>
      <c r="AA90" s="200">
        <f t="shared" si="1"/>
        <v>533.0554843534746</v>
      </c>
      <c r="AB90" s="200">
        <f>C$9/AA90</f>
        <v>1.500781857577722</v>
      </c>
      <c r="AC90" s="1" t="str">
        <f t="shared" si="2"/>
        <v>No Good</v>
      </c>
    </row>
    <row r="91" spans="1:29" s="16" customFormat="1" ht="12.75">
      <c r="A91" s="7" t="s">
        <v>321</v>
      </c>
      <c r="B91" s="199">
        <f t="shared" si="3"/>
        <v>1.5343328918796737</v>
      </c>
      <c r="C91" s="8">
        <v>13.5</v>
      </c>
      <c r="D91" s="11">
        <v>0.36</v>
      </c>
      <c r="E91" s="11">
        <v>0.605</v>
      </c>
      <c r="F91" s="10">
        <v>6.06</v>
      </c>
      <c r="G91" s="9">
        <v>5.01</v>
      </c>
      <c r="H91" s="8">
        <v>44.6</v>
      </c>
      <c r="I91" s="9">
        <v>7.25</v>
      </c>
      <c r="J91" s="9">
        <v>1.29</v>
      </c>
      <c r="K91" s="205">
        <f>12*F$9/I91</f>
        <v>49.6551724137931</v>
      </c>
      <c r="L91" s="10">
        <f>12*F$10/J91</f>
        <v>55.81395348837209</v>
      </c>
      <c r="M91" s="10">
        <f t="shared" si="0"/>
        <v>55.81395348837209</v>
      </c>
      <c r="N91" s="200">
        <f>+(PI()^2)*29000/(M91^2)</f>
        <v>91.87813499840495</v>
      </c>
      <c r="O91" s="200">
        <f>IF(M91&lt;=D$22,C$10*0.658^(C$10/N91),0.877*N91)</f>
        <v>39.81518115150428</v>
      </c>
      <c r="P91" s="200">
        <f>+C$10/O91</f>
        <v>1.2558023988322586</v>
      </c>
      <c r="Q91" s="201">
        <f>+G91/(D$25*SQRT(P91))</f>
        <v>0.33149352354327216</v>
      </c>
      <c r="R91" s="10">
        <f>+C$10*(D$31*D$25/G91)^2</f>
        <v>804.3982868594151</v>
      </c>
      <c r="S91" s="202">
        <f>IF(G91&lt;=D$25*SQRT(P91),1,(1-J85*SQRT(R91/O91))*SQRT(R91/O91))*(F91/2)</f>
        <v>3.03</v>
      </c>
      <c r="T91" s="202">
        <f>-4*(F91/2-S91)*E91</f>
        <v>0</v>
      </c>
      <c r="U91" s="201">
        <f>+H91/(D$26*SQRT(P91))</f>
        <v>1.1091082591885713</v>
      </c>
      <c r="V91" s="10">
        <f>+C$10*(D$30*D$26/H91)^2</f>
        <v>55.544800161877376</v>
      </c>
      <c r="W91" s="202">
        <f>IF(H91&lt;=D$26*SQRT(P91),1,(1-C$30*SQRT(V91/O91))*SQRT(V91/O91))*(H91*D91)</f>
        <v>14.93235629366239</v>
      </c>
      <c r="X91" s="202">
        <f>-(H91*D91-W91)*D91</f>
        <v>-0.40451173428153964</v>
      </c>
      <c r="Y91" s="199">
        <f>+M91/C$12</f>
        <v>0.27906976744186046</v>
      </c>
      <c r="Z91" s="202">
        <f>+C91+T91+X91</f>
        <v>13.09548826571846</v>
      </c>
      <c r="AA91" s="200">
        <f t="shared" si="1"/>
        <v>521.3992375669791</v>
      </c>
      <c r="AB91" s="200">
        <f>C$9/AA91</f>
        <v>1.5343328918796737</v>
      </c>
      <c r="AC91" s="1" t="str">
        <f t="shared" si="2"/>
        <v>No Good</v>
      </c>
    </row>
    <row r="92" spans="1:29" s="16" customFormat="1" ht="12.75">
      <c r="A92" s="7" t="s">
        <v>283</v>
      </c>
      <c r="B92" s="199">
        <f t="shared" si="3"/>
        <v>1.4967674190294196</v>
      </c>
      <c r="C92" s="8">
        <v>14.1</v>
      </c>
      <c r="D92" s="11">
        <v>0.34</v>
      </c>
      <c r="E92" s="11">
        <v>0.595</v>
      </c>
      <c r="F92" s="10">
        <v>8.03</v>
      </c>
      <c r="G92" s="9">
        <v>6.75</v>
      </c>
      <c r="H92" s="8">
        <v>33.6</v>
      </c>
      <c r="I92" s="9">
        <v>5.85</v>
      </c>
      <c r="J92" s="9">
        <v>1.91</v>
      </c>
      <c r="K92" s="205">
        <f>12*F$9/I92</f>
        <v>61.53846153846154</v>
      </c>
      <c r="L92" s="10">
        <f>12*F$10/J92</f>
        <v>37.696335078534034</v>
      </c>
      <c r="M92" s="10">
        <f t="shared" si="0"/>
        <v>61.53846153846154</v>
      </c>
      <c r="N92" s="200">
        <f>+(PI()^2)*29000/(M92^2)</f>
        <v>75.5795799527171</v>
      </c>
      <c r="O92" s="200">
        <f>IF(M92&lt;=D$22,C$10*0.658^(C$10/N92),0.877*N92)</f>
        <v>37.90675019454513</v>
      </c>
      <c r="P92" s="200">
        <f>+C$10/O92</f>
        <v>1.3190262880196761</v>
      </c>
      <c r="Q92" s="201">
        <f>+G92/(D$25*SQRT(P92))</f>
        <v>0.4357877554723665</v>
      </c>
      <c r="R92" s="10">
        <f>+C$10*(D$31*D$25/G92)^2</f>
        <v>443.1380508093279</v>
      </c>
      <c r="S92" s="202">
        <f>IF(G92&lt;=D$25*SQRT(P92),1,(1-J86*SQRT(R92/O92))*SQRT(R92/O92))*(F92/2)</f>
        <v>4.015</v>
      </c>
      <c r="T92" s="202">
        <f>-4*(F92/2-S92)*E92</f>
        <v>0</v>
      </c>
      <c r="U92" s="201">
        <f>+H92/(D$26*SQRT(P92))</f>
        <v>0.815290321349048</v>
      </c>
      <c r="V92" s="10">
        <f>+C$10*(D$30*D$26/H92)^2</f>
        <v>97.8666159031321</v>
      </c>
      <c r="W92" s="202">
        <f>IF(H92&lt;=D$26*SQRT(P92),1,(1-C$30*SQRT(V92/O92))*SQRT(V92/O92))*(H92*D92)</f>
        <v>11.424000000000001</v>
      </c>
      <c r="X92" s="202">
        <f>-(H92*D92-W92)*D92</f>
        <v>0</v>
      </c>
      <c r="Y92" s="199">
        <f>+M92/C$12</f>
        <v>0.3076923076923077</v>
      </c>
      <c r="Z92" s="202">
        <f>+C92+T92+X92</f>
        <v>14.1</v>
      </c>
      <c r="AA92" s="200">
        <f t="shared" si="1"/>
        <v>534.4851777430864</v>
      </c>
      <c r="AB92" s="200">
        <f>C$9/AA92</f>
        <v>1.4967674190294196</v>
      </c>
      <c r="AC92" s="1" t="str">
        <f t="shared" si="2"/>
        <v>No Good</v>
      </c>
    </row>
    <row r="93" spans="1:29" s="16" customFormat="1" ht="12.75">
      <c r="A93" s="7" t="s">
        <v>339</v>
      </c>
      <c r="B93" s="199">
        <f t="shared" si="3"/>
        <v>1.4527096711137741</v>
      </c>
      <c r="C93" s="8">
        <v>14.1</v>
      </c>
      <c r="D93" s="11">
        <v>0.35</v>
      </c>
      <c r="E93" s="11">
        <v>0.43</v>
      </c>
      <c r="F93" s="10">
        <v>8.14</v>
      </c>
      <c r="G93" s="9">
        <v>9.47</v>
      </c>
      <c r="H93" s="8">
        <v>53.6</v>
      </c>
      <c r="I93" s="9">
        <v>8.24</v>
      </c>
      <c r="J93" s="9">
        <v>1.66</v>
      </c>
      <c r="K93" s="205">
        <f>12*F$9/I93</f>
        <v>43.689320388349515</v>
      </c>
      <c r="L93" s="10">
        <f>12*F$10/J93</f>
        <v>43.373493975903614</v>
      </c>
      <c r="M93" s="10">
        <f t="shared" si="0"/>
        <v>43.689320388349515</v>
      </c>
      <c r="N93" s="200">
        <f>+(PI()^2)*29000/(M93^2)</f>
        <v>149.95023998239768</v>
      </c>
      <c r="O93" s="200">
        <f>IF(M93&lt;=D$22,C$10*0.658^(C$10/N93),0.877*N93)</f>
        <v>43.48690790674112</v>
      </c>
      <c r="P93" s="200">
        <f>+C$10/O93</f>
        <v>1.1497713313447437</v>
      </c>
      <c r="Q93" s="201">
        <f>+G93/(D$25*SQRT(P93))</f>
        <v>0.6548505813369135</v>
      </c>
      <c r="R93" s="10">
        <f>+C$10*(D$31*D$25/G93)^2</f>
        <v>225.13687351487332</v>
      </c>
      <c r="S93" s="202">
        <f>IF(G93&lt;=D$25*SQRT(P93),1,(1-J87*SQRT(R93/O93))*SQRT(R93/O93))*(F93/2)</f>
        <v>4.07</v>
      </c>
      <c r="T93" s="202">
        <f>-4*(F93/2-S93)*E93</f>
        <v>0</v>
      </c>
      <c r="U93" s="201">
        <f>+H93/(D$26*SQRT(P93))</f>
        <v>1.393024602553369</v>
      </c>
      <c r="V93" s="10">
        <f>+C$10*(D$30*D$26/H93)^2</f>
        <v>38.45772119695366</v>
      </c>
      <c r="W93" s="202">
        <f>IF(H93&lt;=D$26*SQRT(P93),1,(1-C$30*SQRT(V93/O93))*SQRT(V93/O93))*(H93*D93)</f>
        <v>14.655620630911168</v>
      </c>
      <c r="X93" s="202">
        <f>-(H93*D93-W93)*D93</f>
        <v>-1.4365327791810905</v>
      </c>
      <c r="Y93" s="199">
        <f>+M93/C$12</f>
        <v>0.2184466019417476</v>
      </c>
      <c r="Z93" s="202">
        <f>+C93+T93+X93</f>
        <v>12.663467220818909</v>
      </c>
      <c r="AA93" s="200">
        <f t="shared" si="1"/>
        <v>550.6950328117869</v>
      </c>
      <c r="AB93" s="200">
        <f>C$9/AA93</f>
        <v>1.4527096711137741</v>
      </c>
      <c r="AC93" s="1" t="str">
        <f t="shared" si="2"/>
        <v>No Good</v>
      </c>
    </row>
    <row r="94" spans="1:29" s="16" customFormat="1" ht="12.75">
      <c r="A94" s="7" t="s">
        <v>484</v>
      </c>
      <c r="B94" s="199">
        <f t="shared" si="3"/>
        <v>2.347947207736593</v>
      </c>
      <c r="C94" s="8">
        <v>14.1</v>
      </c>
      <c r="D94" s="11">
        <v>0.4</v>
      </c>
      <c r="E94" s="11">
        <v>0.685</v>
      </c>
      <c r="F94" s="10">
        <v>8.11</v>
      </c>
      <c r="G94" s="9">
        <v>5.92</v>
      </c>
      <c r="H94" s="8">
        <v>15.9</v>
      </c>
      <c r="I94" s="9">
        <v>3.61</v>
      </c>
      <c r="J94" s="9">
        <v>2.08</v>
      </c>
      <c r="K94" s="205">
        <f>12*F$9/I94</f>
        <v>99.7229916897507</v>
      </c>
      <c r="L94" s="10">
        <f>12*F$10/J94</f>
        <v>34.61538461538461</v>
      </c>
      <c r="M94" s="10">
        <f t="shared" si="0"/>
        <v>99.7229916897507</v>
      </c>
      <c r="N94" s="200">
        <f>+(PI()^2)*29000/(M94^2)</f>
        <v>28.78108390391714</v>
      </c>
      <c r="O94" s="200">
        <f>IF(M94&lt;=D$22,C$10*0.658^(C$10/N94),0.877*N94)</f>
        <v>24.16476335819193</v>
      </c>
      <c r="P94" s="200">
        <f>+C$10/O94</f>
        <v>2.0691284768178724</v>
      </c>
      <c r="Q94" s="201">
        <f>+G94/(D$25*SQRT(P94))</f>
        <v>0.3051588390741224</v>
      </c>
      <c r="R94" s="10">
        <f>+C$10*(D$31*D$25/G94)^2</f>
        <v>576.1070306793281</v>
      </c>
      <c r="S94" s="202">
        <f>IF(G94&lt;=D$25*SQRT(P94),1,(1-J88*SQRT(R94/O94))*SQRT(R94/O94))*(F94/2)</f>
        <v>4.055</v>
      </c>
      <c r="T94" s="202">
        <f>-4*(F94/2-S94)*E94</f>
        <v>0</v>
      </c>
      <c r="U94" s="201">
        <f>+H94/(D$26*SQRT(P94))</f>
        <v>0.30803717385225676</v>
      </c>
      <c r="V94" s="10">
        <f>+C$10*(D$30*D$26/H94)^2</f>
        <v>437.0376752897433</v>
      </c>
      <c r="W94" s="202">
        <f>IF(H94&lt;=D$26*SQRT(P94),1,(1-C$30*SQRT(V94/O94))*SQRT(V94/O94))*(H94*D94)</f>
        <v>6.36</v>
      </c>
      <c r="X94" s="202">
        <f>-(H94*D94-W94)*D94</f>
        <v>0</v>
      </c>
      <c r="Y94" s="199">
        <f>+M94/C$12</f>
        <v>0.4986149584487535</v>
      </c>
      <c r="Z94" s="202">
        <f>+C94+T94+X94</f>
        <v>14.1</v>
      </c>
      <c r="AA94" s="200">
        <f t="shared" si="1"/>
        <v>340.7231633505062</v>
      </c>
      <c r="AB94" s="200">
        <f>C$9/AA94</f>
        <v>2.347947207736593</v>
      </c>
      <c r="AC94" s="1" t="str">
        <f t="shared" si="2"/>
        <v>No Good</v>
      </c>
    </row>
    <row r="95" spans="1:29" s="16" customFormat="1" ht="12.75">
      <c r="A95" s="7" t="s">
        <v>225</v>
      </c>
      <c r="B95" s="199">
        <f t="shared" si="3"/>
        <v>1.8333408725734608</v>
      </c>
      <c r="C95" s="8">
        <v>14.4</v>
      </c>
      <c r="D95" s="11">
        <v>0.34</v>
      </c>
      <c r="E95" s="11">
        <v>0.56</v>
      </c>
      <c r="F95" s="14">
        <v>10</v>
      </c>
      <c r="G95" s="9">
        <v>8.93</v>
      </c>
      <c r="H95" s="8">
        <v>23.1</v>
      </c>
      <c r="I95" s="9">
        <v>4.35</v>
      </c>
      <c r="J95" s="9">
        <v>2.54</v>
      </c>
      <c r="K95" s="205">
        <f>12*F$9/I95</f>
        <v>82.75862068965517</v>
      </c>
      <c r="L95" s="10">
        <f>12*F$10/J95</f>
        <v>28.346456692913385</v>
      </c>
      <c r="M95" s="10">
        <f t="shared" si="0"/>
        <v>82.75862068965517</v>
      </c>
      <c r="N95" s="200">
        <f>+(PI()^2)*29000/(M95^2)</f>
        <v>41.78989266287645</v>
      </c>
      <c r="O95" s="200">
        <f>IF(M95&lt;=D$22,C$10*0.658^(C$10/N95),0.877*N95)</f>
        <v>30.302905688003463</v>
      </c>
      <c r="P95" s="200">
        <f>+C$10/O95</f>
        <v>1.6500067853161147</v>
      </c>
      <c r="Q95" s="201">
        <f>+G95/(D$25*SQRT(P95))</f>
        <v>0.5154737688250317</v>
      </c>
      <c r="R95" s="10">
        <f>+C$10*(D$31*D$25/G95)^2</f>
        <v>253.18832226261497</v>
      </c>
      <c r="S95" s="202">
        <f>IF(G95&lt;=D$25*SQRT(P95),1,(1-J89*SQRT(R95/O95))*SQRT(R95/O95))*(F95/2)</f>
        <v>5</v>
      </c>
      <c r="T95" s="202">
        <f>-4*(F95/2-S95)*E95</f>
        <v>0</v>
      </c>
      <c r="U95" s="201">
        <f>+H95/(D$26*SQRT(P95))</f>
        <v>0.501151286555432</v>
      </c>
      <c r="V95" s="10">
        <f>+C$10*(D$30*D$26/H95)^2</f>
        <v>207.05664191075877</v>
      </c>
      <c r="W95" s="202">
        <f>IF(H95&lt;=D$26*SQRT(P95),1,(1-C$30*SQRT(V95/O95))*SQRT(V95/O95))*(H95*D95)</f>
        <v>7.854000000000001</v>
      </c>
      <c r="X95" s="202">
        <f>-(H95*D95-W95)*D95</f>
        <v>0</v>
      </c>
      <c r="Y95" s="199">
        <f>+M95/C$12</f>
        <v>0.41379310344827586</v>
      </c>
      <c r="Z95" s="202">
        <f>+C95+T95+X95</f>
        <v>14.4</v>
      </c>
      <c r="AA95" s="200">
        <f t="shared" si="1"/>
        <v>436.36184190724987</v>
      </c>
      <c r="AB95" s="200">
        <f>C$9/AA95</f>
        <v>1.8333408725734608</v>
      </c>
      <c r="AC95" s="1" t="str">
        <f t="shared" si="2"/>
        <v>No Good</v>
      </c>
    </row>
    <row r="96" spans="1:29" s="16" customFormat="1" ht="12.75">
      <c r="A96" s="7" t="s">
        <v>252</v>
      </c>
      <c r="B96" s="199">
        <f t="shared" si="3"/>
        <v>1.5600568568013473</v>
      </c>
      <c r="C96" s="8">
        <v>14.6</v>
      </c>
      <c r="D96" s="11">
        <v>0.37</v>
      </c>
      <c r="E96" s="11">
        <v>0.64</v>
      </c>
      <c r="F96" s="10">
        <v>8.08</v>
      </c>
      <c r="G96" s="9">
        <v>6.31</v>
      </c>
      <c r="H96" s="8">
        <v>26.8</v>
      </c>
      <c r="I96" s="9">
        <v>5.18</v>
      </c>
      <c r="J96" s="9">
        <v>1.96</v>
      </c>
      <c r="K96" s="205">
        <f>12*F$9/I96</f>
        <v>69.4980694980695</v>
      </c>
      <c r="L96" s="10">
        <f>12*F$10/J96</f>
        <v>36.734693877551024</v>
      </c>
      <c r="M96" s="10">
        <f t="shared" si="0"/>
        <v>69.4980694980695</v>
      </c>
      <c r="N96" s="200">
        <f>+(PI()^2)*29000/(M96^2)</f>
        <v>59.25871929646537</v>
      </c>
      <c r="O96" s="200">
        <f>IF(M96&lt;=D$22,C$10*0.658^(C$10/N96),0.877*N96)</f>
        <v>35.123412527600316</v>
      </c>
      <c r="P96" s="200">
        <f>+C$10/O96</f>
        <v>1.4235518818312292</v>
      </c>
      <c r="Q96" s="201">
        <f>+G96/(D$25*SQRT(P96))</f>
        <v>0.39213958561059997</v>
      </c>
      <c r="R96" s="10">
        <f>+C$10*(D$31*D$25/G96)^2</f>
        <v>507.0932974349573</v>
      </c>
      <c r="S96" s="202">
        <f>IF(G96&lt;=D$25*SQRT(P96),1,(1-J90*SQRT(R96/O96))*SQRT(R96/O96))*(F96/2)</f>
        <v>4.04</v>
      </c>
      <c r="T96" s="202">
        <f>-4*(F96/2-S96)*E96</f>
        <v>0</v>
      </c>
      <c r="U96" s="201">
        <f>+H96/(D$26*SQRT(P96))</f>
        <v>0.6259618694991316</v>
      </c>
      <c r="V96" s="10">
        <f>+C$10*(D$30*D$26/H96)^2</f>
        <v>153.83088478781465</v>
      </c>
      <c r="W96" s="202">
        <f>IF(H96&lt;=D$26*SQRT(P96),1,(1-C$30*SQRT(V96/O96))*SQRT(V96/O96))*(H96*D96)</f>
        <v>9.916</v>
      </c>
      <c r="X96" s="202">
        <f>-(H96*D96-W96)*D96</f>
        <v>0</v>
      </c>
      <c r="Y96" s="199">
        <f>+M96/C$12</f>
        <v>0.34749034749034746</v>
      </c>
      <c r="Z96" s="202">
        <f>+C96+T96+X96</f>
        <v>14.6</v>
      </c>
      <c r="AA96" s="200">
        <f t="shared" si="1"/>
        <v>512.8018229029645</v>
      </c>
      <c r="AB96" s="200">
        <f>C$9/AA96</f>
        <v>1.5600568568013473</v>
      </c>
      <c r="AC96" s="1" t="str">
        <f t="shared" si="2"/>
        <v>No Good</v>
      </c>
    </row>
    <row r="97" spans="1:29" s="16" customFormat="1" ht="12.75">
      <c r="A97" s="7" t="s">
        <v>302</v>
      </c>
      <c r="B97" s="199">
        <f t="shared" si="3"/>
        <v>1.3459510988533772</v>
      </c>
      <c r="C97" s="8">
        <v>14.7</v>
      </c>
      <c r="D97" s="11">
        <v>0.38</v>
      </c>
      <c r="E97" s="11">
        <v>0.63</v>
      </c>
      <c r="F97" s="10">
        <v>7.07</v>
      </c>
      <c r="G97" s="9">
        <v>5.61</v>
      </c>
      <c r="H97" s="8">
        <v>37.4</v>
      </c>
      <c r="I97" s="9">
        <v>6.68</v>
      </c>
      <c r="J97" s="9">
        <v>1.59</v>
      </c>
      <c r="K97" s="205">
        <f>12*F$9/I97</f>
        <v>53.89221556886228</v>
      </c>
      <c r="L97" s="10">
        <f>12*F$10/J97</f>
        <v>45.283018867924525</v>
      </c>
      <c r="M97" s="10">
        <f t="shared" si="0"/>
        <v>53.89221556886228</v>
      </c>
      <c r="N97" s="200">
        <f>+(PI()^2)*29000/(M97^2)</f>
        <v>98.54751255700558</v>
      </c>
      <c r="O97" s="200">
        <f>IF(M97&lt;=D$22,C$10*0.658^(C$10/N97),0.877*N97)</f>
        <v>40.433689421439745</v>
      </c>
      <c r="P97" s="200">
        <f>+C$10/O97</f>
        <v>1.2365925720715403</v>
      </c>
      <c r="Q97" s="201">
        <f>+G97/(D$25*SQRT(P97))</f>
        <v>0.374065384239663</v>
      </c>
      <c r="R97" s="10">
        <f>+C$10*(D$31*D$25/G97)^2</f>
        <v>641.5357551609203</v>
      </c>
      <c r="S97" s="202">
        <f>IF(G97&lt;=D$25*SQRT(P97),1,(1-J91*SQRT(R97/O97))*SQRT(R97/O97))*(F97/2)</f>
        <v>3.535</v>
      </c>
      <c r="T97" s="202">
        <f>-4*(F97/2-S97)*E97</f>
        <v>0</v>
      </c>
      <c r="U97" s="201">
        <f>+H97/(D$26*SQRT(P97))</f>
        <v>0.937255548877903</v>
      </c>
      <c r="V97" s="10">
        <f>+C$10*(D$30*D$26/H97)^2</f>
        <v>78.98960128256458</v>
      </c>
      <c r="W97" s="202">
        <f>IF(H97&lt;=D$26*SQRT(P97),1,(1-C$30*SQRT(V97/O97))*SQRT(V97/O97))*(H97*D97)</f>
        <v>14.212</v>
      </c>
      <c r="X97" s="202">
        <f>-(H97*D97-W97)*D97</f>
        <v>0</v>
      </c>
      <c r="Y97" s="199">
        <f>+M97/C$12</f>
        <v>0.2694610778443114</v>
      </c>
      <c r="Z97" s="202">
        <f>+C97+T97+X97</f>
        <v>14.7</v>
      </c>
      <c r="AA97" s="200">
        <f t="shared" si="1"/>
        <v>594.3752344951642</v>
      </c>
      <c r="AB97" s="200">
        <f>C$9/AA97</f>
        <v>1.3459510988533772</v>
      </c>
      <c r="AC97" s="1" t="str">
        <f t="shared" si="2"/>
        <v>No Good</v>
      </c>
    </row>
    <row r="98" spans="1:29" s="16" customFormat="1" ht="12.75">
      <c r="A98" s="7" t="s">
        <v>322</v>
      </c>
      <c r="B98" s="199">
        <f t="shared" si="3"/>
        <v>1.345955846747518</v>
      </c>
      <c r="C98" s="8">
        <v>14.7</v>
      </c>
      <c r="D98" s="11">
        <v>0.355</v>
      </c>
      <c r="E98" s="11">
        <v>0.57</v>
      </c>
      <c r="F98" s="10">
        <v>7.5</v>
      </c>
      <c r="G98" s="9">
        <v>6.57</v>
      </c>
      <c r="H98" s="8">
        <v>45.2</v>
      </c>
      <c r="I98" s="9">
        <v>7.38</v>
      </c>
      <c r="J98" s="9">
        <v>1.65</v>
      </c>
      <c r="K98" s="205">
        <f>12*F$9/I98</f>
        <v>48.78048780487805</v>
      </c>
      <c r="L98" s="10">
        <f>12*F$10/J98</f>
        <v>43.63636363636364</v>
      </c>
      <c r="M98" s="10">
        <f t="shared" si="0"/>
        <v>48.78048780487805</v>
      </c>
      <c r="N98" s="200">
        <f>+(PI()^2)*29000/(M98^2)</f>
        <v>120.28333623717627</v>
      </c>
      <c r="O98" s="200">
        <f>IF(M98&lt;=D$22,C$10*0.658^(C$10/N98),0.877*N98)</f>
        <v>42.015467730357095</v>
      </c>
      <c r="P98" s="200">
        <f>+C$10/O98</f>
        <v>1.190037924149394</v>
      </c>
      <c r="Q98" s="201">
        <f>+G98/(D$25*SQRT(P98))</f>
        <v>0.44656321405972954</v>
      </c>
      <c r="R98" s="10">
        <f>+C$10*(D$31*D$25/G98)^2</f>
        <v>467.75221163491636</v>
      </c>
      <c r="S98" s="202">
        <f>IF(G98&lt;=D$25*SQRT(P98),1,(1-J92*SQRT(R98/O98))*SQRT(R98/O98))*(F98/2)</f>
        <v>3.75</v>
      </c>
      <c r="T98" s="202">
        <f>-4*(F98/2-S98)*E98</f>
        <v>0</v>
      </c>
      <c r="U98" s="201">
        <f>+H98/(D$26*SQRT(P98))</f>
        <v>1.154669697964091</v>
      </c>
      <c r="V98" s="10">
        <f>+C$10*(D$30*D$26/H98)^2</f>
        <v>54.07994688797086</v>
      </c>
      <c r="W98" s="202">
        <f>IF(H98&lt;=D$26*SQRT(P98),1,(1-C$30*SQRT(V98/O98))*SQRT(V98/O98))*(H98*D98)</f>
        <v>14.486933808608628</v>
      </c>
      <c r="X98" s="202">
        <f>-(H98*D98-W98)*D98</f>
        <v>-0.5534684979439369</v>
      </c>
      <c r="Y98" s="199">
        <f>+M98/C$12</f>
        <v>0.24390243902439024</v>
      </c>
      <c r="Z98" s="202">
        <f>+C98+T98+X98</f>
        <v>14.146531502056062</v>
      </c>
      <c r="AA98" s="200">
        <f t="shared" si="1"/>
        <v>594.3731378211165</v>
      </c>
      <c r="AB98" s="200">
        <f>C$9/AA98</f>
        <v>1.345955846747518</v>
      </c>
      <c r="AC98" s="1" t="str">
        <f t="shared" si="2"/>
        <v>No Good</v>
      </c>
    </row>
    <row r="99" spans="1:29" s="16" customFormat="1" ht="12.75">
      <c r="A99" s="7" t="s">
        <v>340</v>
      </c>
      <c r="B99" s="199">
        <f t="shared" si="3"/>
        <v>1.4609721518051233</v>
      </c>
      <c r="C99" s="8">
        <v>14.7</v>
      </c>
      <c r="D99" s="11">
        <v>0.38</v>
      </c>
      <c r="E99" s="11">
        <v>0.535</v>
      </c>
      <c r="F99" s="10">
        <v>6.53</v>
      </c>
      <c r="G99" s="9">
        <v>6.1</v>
      </c>
      <c r="H99" s="8">
        <v>49.4</v>
      </c>
      <c r="I99" s="9">
        <v>8.18</v>
      </c>
      <c r="J99" s="9">
        <v>1.3</v>
      </c>
      <c r="K99" s="205">
        <f>12*F$9/I99</f>
        <v>44.00977995110025</v>
      </c>
      <c r="L99" s="10">
        <f>12*F$10/J99</f>
        <v>55.38461538461538</v>
      </c>
      <c r="M99" s="10">
        <f t="shared" si="0"/>
        <v>55.38461538461538</v>
      </c>
      <c r="N99" s="200">
        <f>+(PI()^2)*29000/(M99^2)</f>
        <v>93.30812339841619</v>
      </c>
      <c r="O99" s="200">
        <f>IF(M99&lt;=D$22,C$10*0.658^(C$10/N99),0.877*N99)</f>
        <v>39.95440881110965</v>
      </c>
      <c r="P99" s="200">
        <f>+C$10/O99</f>
        <v>1.2514263503780612</v>
      </c>
      <c r="Q99" s="201">
        <f>+G99/(D$25*SQRT(P99))</f>
        <v>0.40431994317871006</v>
      </c>
      <c r="R99" s="10">
        <f>+C$10*(D$31*D$25/G99)^2</f>
        <v>542.6089072829886</v>
      </c>
      <c r="S99" s="202">
        <f>IF(G99&lt;=D$25*SQRT(P99),1,(1-J93*SQRT(R99/O99))*SQRT(R99/O99))*(F99/2)</f>
        <v>3.265</v>
      </c>
      <c r="T99" s="202">
        <f>-4*(F99/2-S99)*E99</f>
        <v>0</v>
      </c>
      <c r="U99" s="201">
        <f>+H99/(D$26*SQRT(P99))</f>
        <v>1.2306201901304692</v>
      </c>
      <c r="V99" s="10">
        <f>+C$10*(D$30*D$26/H99)^2</f>
        <v>45.27508018898851</v>
      </c>
      <c r="W99" s="202">
        <f>IF(H99&lt;=D$26*SQRT(P99),1,(1-C$30*SQRT(V99/O99))*SQRT(V99/O99))*(H99*D99)</f>
        <v>16.153936073595926</v>
      </c>
      <c r="X99" s="202">
        <f>-(H99*D99-W99)*D99</f>
        <v>-0.9948642920335476</v>
      </c>
      <c r="Y99" s="199">
        <f>+M99/C$12</f>
        <v>0.2769230769230769</v>
      </c>
      <c r="Z99" s="202">
        <f>+C99+T99+X99</f>
        <v>13.705135707966452</v>
      </c>
      <c r="AA99" s="200">
        <f t="shared" si="1"/>
        <v>547.5805948878283</v>
      </c>
      <c r="AB99" s="200">
        <f>C$9/AA99</f>
        <v>1.4609721518051233</v>
      </c>
      <c r="AC99" s="1" t="str">
        <f t="shared" si="2"/>
        <v>No Good</v>
      </c>
    </row>
    <row r="100" spans="1:29" s="16" customFormat="1" ht="12.75">
      <c r="A100" s="7" t="s">
        <v>253</v>
      </c>
      <c r="B100" s="199">
        <f t="shared" si="3"/>
        <v>1.4502742439635066</v>
      </c>
      <c r="C100" s="8">
        <v>15.6</v>
      </c>
      <c r="D100" s="11">
        <v>0.345</v>
      </c>
      <c r="E100" s="11">
        <v>0.575</v>
      </c>
      <c r="F100" s="14">
        <v>10</v>
      </c>
      <c r="G100" s="9">
        <v>8.69</v>
      </c>
      <c r="H100" s="8">
        <v>28.1</v>
      </c>
      <c r="I100" s="9">
        <v>5.23</v>
      </c>
      <c r="J100" s="9">
        <v>2.48</v>
      </c>
      <c r="K100" s="205">
        <f>12*F$9/I100</f>
        <v>68.83365200764818</v>
      </c>
      <c r="L100" s="10">
        <f>12*F$10/J100</f>
        <v>29.032258064516128</v>
      </c>
      <c r="M100" s="10">
        <f t="shared" si="0"/>
        <v>68.83365200764818</v>
      </c>
      <c r="N100" s="200">
        <f>+(PI()^2)*29000/(M100^2)</f>
        <v>60.40823120720799</v>
      </c>
      <c r="O100" s="200">
        <f>IF(M100&lt;=D$22,C$10*0.658^(C$10/N100),0.877*N100)</f>
        <v>35.360244102453834</v>
      </c>
      <c r="P100" s="200">
        <f>+C$10/O100</f>
        <v>1.414017387864419</v>
      </c>
      <c r="Q100" s="201">
        <f>+G100/(D$25*SQRT(P100))</f>
        <v>0.5418640986906474</v>
      </c>
      <c r="R100" s="10">
        <f>+C$10*(D$31*D$25/G100)^2</f>
        <v>267.36652766761006</v>
      </c>
      <c r="S100" s="202">
        <f>IF(G100&lt;=D$25*SQRT(P100),1,(1-J94*SQRT(R100/O100))*SQRT(R100/O100))*(F100/2)</f>
        <v>5</v>
      </c>
      <c r="T100" s="202">
        <f>-4*(F100/2-S100)*E100</f>
        <v>0</v>
      </c>
      <c r="U100" s="201">
        <f>+H100/(D$26*SQRT(P100))</f>
        <v>0.658534723781561</v>
      </c>
      <c r="V100" s="10">
        <f>+C$10*(D$30*D$26/H100)^2</f>
        <v>139.92666593634831</v>
      </c>
      <c r="W100" s="202">
        <f>IF(H100&lt;=D$26*SQRT(P100),1,(1-C$30*SQRT(V100/O100))*SQRT(V100/O100))*(H100*D100)</f>
        <v>9.6945</v>
      </c>
      <c r="X100" s="202">
        <f>-(H100*D100-W100)*D100</f>
        <v>0</v>
      </c>
      <c r="Y100" s="199">
        <f>+M100/C$12</f>
        <v>0.3441682600382409</v>
      </c>
      <c r="Z100" s="202">
        <f>+C100+T100+X100</f>
        <v>15.6</v>
      </c>
      <c r="AA100" s="200">
        <f t="shared" si="1"/>
        <v>551.6198079982798</v>
      </c>
      <c r="AB100" s="200">
        <f>C$9/AA100</f>
        <v>1.4502742439635066</v>
      </c>
      <c r="AC100" s="1" t="str">
        <f t="shared" si="2"/>
        <v>No Good</v>
      </c>
    </row>
    <row r="101" spans="1:29" s="16" customFormat="1" ht="12.75">
      <c r="A101" s="7" t="s">
        <v>285</v>
      </c>
      <c r="B101" s="199">
        <f t="shared" si="3"/>
        <v>1.3477863630230398</v>
      </c>
      <c r="C101" s="8">
        <v>15.6</v>
      </c>
      <c r="D101" s="11">
        <v>0.37</v>
      </c>
      <c r="E101" s="11">
        <v>0.66</v>
      </c>
      <c r="F101" s="10">
        <v>8.06</v>
      </c>
      <c r="G101" s="9">
        <v>6.11</v>
      </c>
      <c r="H101" s="8">
        <v>30.9</v>
      </c>
      <c r="I101" s="9">
        <v>5.89</v>
      </c>
      <c r="J101" s="9">
        <v>1.92</v>
      </c>
      <c r="K101" s="205">
        <f>12*F$9/I101</f>
        <v>61.12054329371817</v>
      </c>
      <c r="L101" s="10">
        <f>12*F$10/J101</f>
        <v>37.5</v>
      </c>
      <c r="M101" s="10">
        <f t="shared" si="0"/>
        <v>61.12054329371817</v>
      </c>
      <c r="N101" s="200">
        <f>+(PI()^2)*29000/(M101^2)</f>
        <v>76.6166804201229</v>
      </c>
      <c r="O101" s="200">
        <f>IF(M101&lt;=D$22,C$10*0.658^(C$10/N101),0.877*N101)</f>
        <v>38.04909493744049</v>
      </c>
      <c r="P101" s="200">
        <f>+C$10/O101</f>
        <v>1.314091703947464</v>
      </c>
      <c r="Q101" s="201">
        <f>+G101/(D$25*SQRT(P101))</f>
        <v>0.39520856644956504</v>
      </c>
      <c r="R101" s="10">
        <f>+C$10*(D$31*D$25/G101)^2</f>
        <v>540.834226844994</v>
      </c>
      <c r="S101" s="202">
        <f>IF(G101&lt;=D$25*SQRT(P101),1,(1-J95*SQRT(R101/O101))*SQRT(R101/O101))*(F101/2)</f>
        <v>4.03</v>
      </c>
      <c r="T101" s="202">
        <f>-4*(F101/2-S101)*E101</f>
        <v>0</v>
      </c>
      <c r="U101" s="201">
        <f>+H101/(D$26*SQRT(P101))</f>
        <v>0.7511823541386959</v>
      </c>
      <c r="V101" s="10">
        <f>+C$10*(D$30*D$26/H101)^2</f>
        <v>115.71673389470159</v>
      </c>
      <c r="W101" s="202">
        <f>IF(H101&lt;=D$26*SQRT(P101),1,(1-C$30*SQRT(V101/O101))*SQRT(V101/O101))*(H101*D101)</f>
        <v>11.433</v>
      </c>
      <c r="X101" s="202">
        <f>-(H101*D101-W101)*D101</f>
        <v>0</v>
      </c>
      <c r="Y101" s="199">
        <f>+M101/C$12</f>
        <v>0.30560271646859083</v>
      </c>
      <c r="Z101" s="202">
        <f>+C101+T101+X101</f>
        <v>15.6</v>
      </c>
      <c r="AA101" s="200">
        <f t="shared" si="1"/>
        <v>593.5658810240717</v>
      </c>
      <c r="AB101" s="200">
        <f>C$9/AA101</f>
        <v>1.3477863630230398</v>
      </c>
      <c r="AC101" s="1" t="str">
        <f t="shared" si="2"/>
        <v>No Good</v>
      </c>
    </row>
    <row r="102" spans="1:29" s="16" customFormat="1" ht="12.75">
      <c r="A102" s="7" t="s">
        <v>226</v>
      </c>
      <c r="B102" s="199">
        <f t="shared" si="3"/>
        <v>1.6632688927577752</v>
      </c>
      <c r="C102" s="8">
        <v>15.8</v>
      </c>
      <c r="D102" s="11">
        <v>0.37</v>
      </c>
      <c r="E102" s="11">
        <v>0.615</v>
      </c>
      <c r="F102" s="14">
        <v>10</v>
      </c>
      <c r="G102" s="9">
        <v>8.15</v>
      </c>
      <c r="H102" s="8">
        <v>21.2</v>
      </c>
      <c r="I102" s="9">
        <v>4.37</v>
      </c>
      <c r="J102" s="9">
        <v>2.56</v>
      </c>
      <c r="K102" s="205">
        <f>12*F$9/I102</f>
        <v>82.37986270022883</v>
      </c>
      <c r="L102" s="10">
        <f>12*F$10/J102</f>
        <v>28.125</v>
      </c>
      <c r="M102" s="10">
        <f aca="true" t="shared" si="4" ref="M102:M165">MAX(K102:L102)</f>
        <v>82.37986270022883</v>
      </c>
      <c r="N102" s="200">
        <f>+(PI()^2)*29000/(M102^2)</f>
        <v>42.17505092845477</v>
      </c>
      <c r="O102" s="200">
        <f>IF(M102&lt;=D$22,C$10*0.658^(C$10/N102),0.877*N102)</f>
        <v>30.44180746292525</v>
      </c>
      <c r="P102" s="200">
        <f>+C$10/O102</f>
        <v>1.6424780315983032</v>
      </c>
      <c r="Q102" s="201">
        <f>+G102/(D$25*SQRT(P102))</f>
        <v>0.4715261687355227</v>
      </c>
      <c r="R102" s="10">
        <f>+C$10*(D$31*D$25/G102)^2</f>
        <v>303.9704533855245</v>
      </c>
      <c r="S102" s="202">
        <f>IF(G102&lt;=D$25*SQRT(P102),1,(1-J96*SQRT(R102/O102))*SQRT(R102/O102))*(F102/2)</f>
        <v>5</v>
      </c>
      <c r="T102" s="202">
        <f>-4*(F102/2-S102)*E102</f>
        <v>0</v>
      </c>
      <c r="U102" s="201">
        <f>+H102/(D$26*SQRT(P102))</f>
        <v>0.4609839564563862</v>
      </c>
      <c r="V102" s="10">
        <f>+C$10*(D$30*D$26/H102)^2</f>
        <v>245.8336923504806</v>
      </c>
      <c r="W102" s="202">
        <f>IF(H102&lt;=D$26*SQRT(P102),1,(1-C$30*SQRT(V102/O102))*SQRT(V102/O102))*(H102*D102)</f>
        <v>7.843999999999999</v>
      </c>
      <c r="X102" s="202">
        <f>-(H102*D102-W102)*D102</f>
        <v>0</v>
      </c>
      <c r="Y102" s="199">
        <f>+M102/C$12</f>
        <v>0.4118993135011441</v>
      </c>
      <c r="Z102" s="202">
        <f>+C102+T102+X102</f>
        <v>15.8</v>
      </c>
      <c r="AA102" s="200">
        <f t="shared" si="1"/>
        <v>480.980557914219</v>
      </c>
      <c r="AB102" s="200">
        <f>C$9/AA102</f>
        <v>1.6632688927577752</v>
      </c>
      <c r="AC102" s="1" t="str">
        <f t="shared" si="2"/>
        <v>No Good</v>
      </c>
    </row>
    <row r="103" spans="1:29" s="16" customFormat="1" ht="12.75">
      <c r="A103" s="7" t="s">
        <v>323</v>
      </c>
      <c r="B103" s="199">
        <f t="shared" si="3"/>
        <v>1.1888331674469899</v>
      </c>
      <c r="C103" s="8">
        <v>16.2</v>
      </c>
      <c r="D103" s="11">
        <v>0.39</v>
      </c>
      <c r="E103" s="11">
        <v>0.63</v>
      </c>
      <c r="F103" s="10">
        <v>7.53</v>
      </c>
      <c r="G103" s="9">
        <v>5.98</v>
      </c>
      <c r="H103" s="8">
        <v>41.1</v>
      </c>
      <c r="I103" s="9">
        <v>7.41</v>
      </c>
      <c r="J103" s="9">
        <v>1.67</v>
      </c>
      <c r="K103" s="205">
        <f>12*F$9/I103</f>
        <v>48.582995951417004</v>
      </c>
      <c r="L103" s="10">
        <f>12*F$10/J103</f>
        <v>43.11377245508982</v>
      </c>
      <c r="M103" s="10">
        <f t="shared" si="4"/>
        <v>48.582995951417004</v>
      </c>
      <c r="N103" s="200">
        <f>+(PI()^2)*29000/(M103^2)</f>
        <v>121.26323716858165</v>
      </c>
      <c r="O103" s="200">
        <f>IF(M103&lt;=D$22,C$10*0.658^(C$10/N103),0.877*N103)</f>
        <v>42.07458029364574</v>
      </c>
      <c r="P103" s="200">
        <f>+C$10/O103</f>
        <v>1.1883659837137148</v>
      </c>
      <c r="Q103" s="201">
        <f>+G103/(D$25*SQRT(P103))</f>
        <v>0.40674671511243937</v>
      </c>
      <c r="R103" s="10">
        <f>+C$10*(D$31*D$25/G103)^2</f>
        <v>564.604351181754</v>
      </c>
      <c r="S103" s="202">
        <f>IF(G103&lt;=D$25*SQRT(P103),1,(1-J97*SQRT(R103/O103))*SQRT(R103/O103))*(F103/2)</f>
        <v>3.765</v>
      </c>
      <c r="T103" s="202">
        <f>-4*(F103/2-S103)*E103</f>
        <v>0</v>
      </c>
      <c r="U103" s="201">
        <f>+H103/(D$26*SQRT(P103))</f>
        <v>1.0506702874265343</v>
      </c>
      <c r="V103" s="10">
        <f>+C$10*(D$30*D$26/H103)^2</f>
        <v>65.40779103249449</v>
      </c>
      <c r="W103" s="202">
        <f>IF(H103&lt;=D$26*SQRT(P103),1,(1-C$30*SQRT(V103/O103))*SQRT(V103/O103))*(H103*D103)</f>
        <v>15.500057366213163</v>
      </c>
      <c r="X103" s="202">
        <f>-(H103*D103-W103)*D103</f>
        <v>-0.20628762717686644</v>
      </c>
      <c r="Y103" s="199">
        <f>+M103/C$12</f>
        <v>0.242914979757085</v>
      </c>
      <c r="Z103" s="202">
        <f>+C103+T103+X103</f>
        <v>15.993712372823133</v>
      </c>
      <c r="AA103" s="200">
        <f aca="true" t="shared" si="5" ref="AA103:AA166">+O103*Z103</f>
        <v>672.9287354238222</v>
      </c>
      <c r="AB103" s="200">
        <f>C$9/AA103</f>
        <v>1.1888331674469899</v>
      </c>
      <c r="AC103" s="1" t="str">
        <f aca="true" t="shared" si="6" ref="AC103:AC166">IF(AB103&lt;=1,"Good",IF(AB103&lt;=1.03,"Close","No Good"))</f>
        <v>No Good</v>
      </c>
    </row>
    <row r="104" spans="1:29" s="16" customFormat="1" ht="12.75">
      <c r="A104" s="7" t="s">
        <v>341</v>
      </c>
      <c r="B104" s="199">
        <f aca="true" t="shared" si="7" ref="B104:B167">AB104</f>
        <v>1.2233335193889106</v>
      </c>
      <c r="C104" s="8">
        <v>16.2</v>
      </c>
      <c r="D104" s="11">
        <v>0.375</v>
      </c>
      <c r="E104" s="11">
        <v>0.522</v>
      </c>
      <c r="F104" s="10">
        <v>8.22</v>
      </c>
      <c r="G104" s="9">
        <v>7.87</v>
      </c>
      <c r="H104" s="8">
        <v>50</v>
      </c>
      <c r="I104" s="9">
        <v>8.4</v>
      </c>
      <c r="J104" s="9">
        <v>1.73</v>
      </c>
      <c r="K104" s="205">
        <f>12*F$9/I104</f>
        <v>42.857142857142854</v>
      </c>
      <c r="L104" s="10">
        <f>12*F$10/J104</f>
        <v>41.61849710982659</v>
      </c>
      <c r="M104" s="10">
        <f t="shared" si="4"/>
        <v>42.857142857142854</v>
      </c>
      <c r="N104" s="200">
        <f>+(PI()^2)*29000/(M104^2)</f>
        <v>155.83008726608864</v>
      </c>
      <c r="O104" s="200">
        <f>IF(M104&lt;=D$22,C$10*0.658^(C$10/N104),0.877*N104)</f>
        <v>43.71651633102823</v>
      </c>
      <c r="P104" s="200">
        <f>+C$10/O104</f>
        <v>1.1437324882292144</v>
      </c>
      <c r="Q104" s="201">
        <f>+G104/(D$25*SQRT(P104))</f>
        <v>0.5456453767319335</v>
      </c>
      <c r="R104" s="10">
        <f>+C$10*(D$31*D$25/G104)^2</f>
        <v>325.984630163925</v>
      </c>
      <c r="S104" s="202">
        <f>IF(G104&lt;=D$25*SQRT(P104),1,(1-J98*SQRT(R104/O104))*SQRT(R104/O104))*(F104/2)</f>
        <v>4.11</v>
      </c>
      <c r="T104" s="202">
        <f>-4*(F104/2-S104)*E104</f>
        <v>0</v>
      </c>
      <c r="U104" s="201">
        <f>+H104/(D$26*SQRT(P104))</f>
        <v>1.3028892786722275</v>
      </c>
      <c r="V104" s="10">
        <f>+C$10*(D$30*D$26/H104)^2</f>
        <v>44.194997876</v>
      </c>
      <c r="W104" s="202">
        <f>IF(H104&lt;=D$26*SQRT(P104),1,(1-C$30*SQRT(V104/O104))*SQRT(V104/O104))*(H104*D104)</f>
        <v>15.44039134273844</v>
      </c>
      <c r="X104" s="202">
        <f>-(H104*D104-W104)*D104</f>
        <v>-1.241103246473085</v>
      </c>
      <c r="Y104" s="199">
        <f>+M104/C$12</f>
        <v>0.21428571428571427</v>
      </c>
      <c r="Z104" s="202">
        <f>+C104+T104+X104</f>
        <v>14.958896753526915</v>
      </c>
      <c r="AA104" s="200">
        <f t="shared" si="5"/>
        <v>653.9508542197245</v>
      </c>
      <c r="AB104" s="200">
        <f>C$9/AA104</f>
        <v>1.2233335193889106</v>
      </c>
      <c r="AC104" s="1" t="str">
        <f t="shared" si="6"/>
        <v>No Good</v>
      </c>
    </row>
    <row r="105" spans="1:29" s="16" customFormat="1" ht="12.75">
      <c r="A105" s="7" t="s">
        <v>363</v>
      </c>
      <c r="B105" s="199">
        <f t="shared" si="7"/>
        <v>1.3695766002819914</v>
      </c>
      <c r="C105" s="8">
        <v>16.2</v>
      </c>
      <c r="D105" s="11">
        <v>0.395</v>
      </c>
      <c r="E105" s="11">
        <v>0.505</v>
      </c>
      <c r="F105" s="10">
        <v>7.01</v>
      </c>
      <c r="G105" s="9">
        <v>6.94</v>
      </c>
      <c r="H105" s="8">
        <v>54.6</v>
      </c>
      <c r="I105" s="9">
        <v>9.11</v>
      </c>
      <c r="J105" s="9">
        <v>1.34</v>
      </c>
      <c r="K105" s="205">
        <f>12*F$9/I105</f>
        <v>39.51701427003293</v>
      </c>
      <c r="L105" s="10">
        <f>12*F$10/J105</f>
        <v>53.731343283582085</v>
      </c>
      <c r="M105" s="10">
        <f t="shared" si="4"/>
        <v>53.731343283582085</v>
      </c>
      <c r="N105" s="200">
        <f>+(PI()^2)*29000/(M105^2)</f>
        <v>99.13850081313379</v>
      </c>
      <c r="O105" s="200">
        <f>IF(M105&lt;=D$22,C$10*0.658^(C$10/N105),0.877*N105)</f>
        <v>40.48490791969875</v>
      </c>
      <c r="P105" s="200">
        <f>+C$10/O105</f>
        <v>1.2350281270041248</v>
      </c>
      <c r="Q105" s="201">
        <f>+G105/(D$25*SQRT(P105))</f>
        <v>0.4630405469334841</v>
      </c>
      <c r="R105" s="10">
        <f>+C$10*(D$31*D$25/G105)^2</f>
        <v>419.2061523640259</v>
      </c>
      <c r="S105" s="202">
        <f>IF(G105&lt;=D$25*SQRT(P105),1,(1-J99*SQRT(R105/O105))*SQRT(R105/O105))*(F105/2)</f>
        <v>3.505</v>
      </c>
      <c r="T105" s="202">
        <f>-4*(F105/2-S105)*E105</f>
        <v>0</v>
      </c>
      <c r="U105" s="201">
        <f>+H105/(D$26*SQRT(P105))</f>
        <v>1.3691592134922743</v>
      </c>
      <c r="V105" s="10">
        <f>+C$10*(D$30*D$26/H105)^2</f>
        <v>37.06191371479559</v>
      </c>
      <c r="W105" s="202">
        <f>IF(H105&lt;=D$26*SQRT(P105),1,(1-C$30*SQRT(V105/O105))*SQRT(V105/O105))*(H105*D105)</f>
        <v>17.08129160984771</v>
      </c>
      <c r="X105" s="202">
        <f>-(H105*D105-W105)*D105</f>
        <v>-1.7718548141101547</v>
      </c>
      <c r="Y105" s="199">
        <f>+M105/C$12</f>
        <v>0.26865671641791045</v>
      </c>
      <c r="Z105" s="202">
        <f>+C105+T105+X105</f>
        <v>14.428145185889845</v>
      </c>
      <c r="AA105" s="200">
        <f t="shared" si="5"/>
        <v>584.1221293027952</v>
      </c>
      <c r="AB105" s="200">
        <f>C$9/AA105</f>
        <v>1.3695766002819914</v>
      </c>
      <c r="AC105" s="1" t="str">
        <f t="shared" si="6"/>
        <v>No Good</v>
      </c>
    </row>
    <row r="106" spans="1:29" s="16" customFormat="1" ht="12.75">
      <c r="A106" s="7" t="s">
        <v>342</v>
      </c>
      <c r="B106" s="199">
        <f t="shared" si="7"/>
        <v>1.2368890414695115</v>
      </c>
      <c r="C106" s="8">
        <v>16.7</v>
      </c>
      <c r="D106" s="11">
        <v>0.405</v>
      </c>
      <c r="E106" s="11">
        <v>0.65</v>
      </c>
      <c r="F106" s="10">
        <v>6.56</v>
      </c>
      <c r="G106" s="9">
        <v>5.04</v>
      </c>
      <c r="H106" s="8">
        <v>46.3</v>
      </c>
      <c r="I106" s="9">
        <v>8.36</v>
      </c>
      <c r="J106" s="9">
        <v>1.35</v>
      </c>
      <c r="K106" s="205">
        <f>12*F$9/I106</f>
        <v>43.0622009569378</v>
      </c>
      <c r="L106" s="10">
        <f>12*F$10/J106</f>
        <v>53.33333333333333</v>
      </c>
      <c r="M106" s="10">
        <f t="shared" si="4"/>
        <v>53.33333333333333</v>
      </c>
      <c r="N106" s="200">
        <f>+(PI()^2)*29000/(M106^2)</f>
        <v>100.62370112048136</v>
      </c>
      <c r="O106" s="200">
        <f>IF(M106&lt;=D$22,C$10*0.658^(C$10/N106),0.877*N106)</f>
        <v>40.61124476011263</v>
      </c>
      <c r="P106" s="200">
        <f>+C$10/O106</f>
        <v>1.2311860987109848</v>
      </c>
      <c r="Q106" s="201">
        <f>+G106/(D$25*SQRT(P106))</f>
        <v>0.33679579536901233</v>
      </c>
      <c r="R106" s="10">
        <f>+C$10*(D$31*D$25/G106)^2</f>
        <v>794.8506172839507</v>
      </c>
      <c r="S106" s="202">
        <f>IF(G106&lt;=D$25*SQRT(P106),1,(1-J100*SQRT(R106/O106))*SQRT(R106/O106))*(F106/2)</f>
        <v>3.28</v>
      </c>
      <c r="T106" s="202">
        <f>-4*(F106/2-S106)*E106</f>
        <v>0</v>
      </c>
      <c r="U106" s="201">
        <f>+H106/(D$26*SQRT(P106))</f>
        <v>1.1628370861733983</v>
      </c>
      <c r="V106" s="10">
        <f>+C$10*(D$30*D$26/H106)^2</f>
        <v>51.54079866491892</v>
      </c>
      <c r="W106" s="202">
        <f>IF(H106&lt;=D$26*SQRT(P106),1,(1-C$30*SQRT(V106/O106))*SQRT(V106/O106))*(H106*D106)</f>
        <v>16.840953237708</v>
      </c>
      <c r="X106" s="202">
        <f>-(H106*D106-W106)*D106</f>
        <v>-0.7737714387282602</v>
      </c>
      <c r="Y106" s="199">
        <f>+M106/C$12</f>
        <v>0.26666666666666666</v>
      </c>
      <c r="Z106" s="202">
        <f>+C106+T106+X106</f>
        <v>15.926228561271738</v>
      </c>
      <c r="AA106" s="200">
        <f t="shared" si="5"/>
        <v>646.783966207303</v>
      </c>
      <c r="AB106" s="200">
        <f>C$9/AA106</f>
        <v>1.2368890414695115</v>
      </c>
      <c r="AC106" s="1" t="str">
        <f t="shared" si="6"/>
        <v>No Good</v>
      </c>
    </row>
    <row r="107" spans="1:29" s="16" customFormat="1" ht="12.75">
      <c r="A107" s="7" t="s">
        <v>303</v>
      </c>
      <c r="B107" s="199">
        <f t="shared" si="7"/>
        <v>1.1747424592738411</v>
      </c>
      <c r="C107" s="8">
        <v>16.8</v>
      </c>
      <c r="D107" s="11">
        <v>0.43</v>
      </c>
      <c r="E107" s="11">
        <v>0.715</v>
      </c>
      <c r="F107" s="10">
        <v>7.12</v>
      </c>
      <c r="G107" s="9">
        <v>4.98</v>
      </c>
      <c r="H107" s="8">
        <v>33</v>
      </c>
      <c r="I107" s="9">
        <v>6.72</v>
      </c>
      <c r="J107" s="9">
        <v>1.6</v>
      </c>
      <c r="K107" s="205">
        <f>12*F$9/I107</f>
        <v>53.57142857142858</v>
      </c>
      <c r="L107" s="10">
        <f>12*F$10/J107</f>
        <v>45</v>
      </c>
      <c r="M107" s="10">
        <f t="shared" si="4"/>
        <v>53.57142857142858</v>
      </c>
      <c r="N107" s="200">
        <f>+(PI()^2)*29000/(M107^2)</f>
        <v>99.7312558502967</v>
      </c>
      <c r="O107" s="200">
        <f>IF(M107&lt;=D$22,C$10*0.658^(C$10/N107),0.877*N107)</f>
        <v>40.535733805418936</v>
      </c>
      <c r="P107" s="200">
        <f>+C$10/O107</f>
        <v>1.2334795822375333</v>
      </c>
      <c r="Q107" s="201">
        <f>+G107/(D$25*SQRT(P107))</f>
        <v>0.3324767927532176</v>
      </c>
      <c r="R107" s="10">
        <f>+C$10*(D$31*D$25/G107)^2</f>
        <v>814.1190238867115</v>
      </c>
      <c r="S107" s="202">
        <f>IF(G107&lt;=D$25*SQRT(P107),1,(1-J101*SQRT(R107/O107))*SQRT(R107/O107))*(F107/2)</f>
        <v>3.56</v>
      </c>
      <c r="T107" s="202">
        <f>-4*(F107/2-S107)*E107</f>
        <v>0</v>
      </c>
      <c r="U107" s="201">
        <f>+H107/(D$26*SQRT(P107))</f>
        <v>0.8280330894153071</v>
      </c>
      <c r="V107" s="10">
        <f>+C$10*(D$30*D$26/H107)^2</f>
        <v>101.45775453627182</v>
      </c>
      <c r="W107" s="202">
        <f>IF(H107&lt;=D$26*SQRT(P107),1,(1-C$30*SQRT(V107/O107))*SQRT(V107/O107))*(H107*D107)</f>
        <v>14.19</v>
      </c>
      <c r="X107" s="202">
        <f>-(H107*D107-W107)*D107</f>
        <v>0</v>
      </c>
      <c r="Y107" s="199">
        <f>+M107/C$12</f>
        <v>0.2678571428571429</v>
      </c>
      <c r="Z107" s="202">
        <f>+C107+T107+X107</f>
        <v>16.8</v>
      </c>
      <c r="AA107" s="200">
        <f t="shared" si="5"/>
        <v>681.0003279310381</v>
      </c>
      <c r="AB107" s="200">
        <f>C$9/AA107</f>
        <v>1.1747424592738411</v>
      </c>
      <c r="AC107" s="1" t="str">
        <f t="shared" si="6"/>
        <v>No Good</v>
      </c>
    </row>
    <row r="108" spans="1:29" s="16" customFormat="1" ht="12.75">
      <c r="A108" s="7" t="s">
        <v>254</v>
      </c>
      <c r="B108" s="199">
        <f t="shared" si="7"/>
        <v>1.3221775582664184</v>
      </c>
      <c r="C108" s="8">
        <v>17</v>
      </c>
      <c r="D108" s="11">
        <v>0.36</v>
      </c>
      <c r="E108" s="11">
        <v>0.64</v>
      </c>
      <c r="F108" s="14">
        <v>10</v>
      </c>
      <c r="G108" s="9">
        <v>7.82</v>
      </c>
      <c r="H108" s="8">
        <v>27</v>
      </c>
      <c r="I108" s="9">
        <v>5.28</v>
      </c>
      <c r="J108" s="9">
        <v>2.51</v>
      </c>
      <c r="K108" s="205">
        <f>12*F$9/I108</f>
        <v>68.18181818181817</v>
      </c>
      <c r="L108" s="10">
        <f>12*F$10/J108</f>
        <v>28.68525896414343</v>
      </c>
      <c r="M108" s="10">
        <f t="shared" si="4"/>
        <v>68.18181818181817</v>
      </c>
      <c r="N108" s="200">
        <f>+(PI()^2)*29000/(M108^2)</f>
        <v>61.568785499417885</v>
      </c>
      <c r="O108" s="200">
        <f>IF(M108&lt;=D$22,C$10*0.658^(C$10/N108),0.877*N108)</f>
        <v>35.59190914653947</v>
      </c>
      <c r="P108" s="200">
        <f>+C$10/O108</f>
        <v>1.4048136556580697</v>
      </c>
      <c r="Q108" s="201">
        <f>+G108/(D$25*SQRT(P108))</f>
        <v>0.48921004872452434</v>
      </c>
      <c r="R108" s="10">
        <f>+C$10*(D$31*D$25/G108)^2</f>
        <v>330.1665583035172</v>
      </c>
      <c r="S108" s="202">
        <f>IF(G108&lt;=D$25*SQRT(P108),1,(1-J102*SQRT(R108/O108))*SQRT(R108/O108))*(F108/2)</f>
        <v>5</v>
      </c>
      <c r="T108" s="202">
        <f>-4*(F108/2-S108)*E108</f>
        <v>0</v>
      </c>
      <c r="U108" s="201">
        <f>+H108/(D$26*SQRT(P108))</f>
        <v>0.6348251717944703</v>
      </c>
      <c r="V108" s="10">
        <f>+C$10*(D$30*D$26/H108)^2</f>
        <v>151.56034936899863</v>
      </c>
      <c r="W108" s="202">
        <f>IF(H108&lt;=D$26*SQRT(P108),1,(1-C$30*SQRT(V108/O108))*SQRT(V108/O108))*(H108*D108)</f>
        <v>9.719999999999999</v>
      </c>
      <c r="X108" s="202">
        <f>-(H108*D108-W108)*D108</f>
        <v>0</v>
      </c>
      <c r="Y108" s="199">
        <f>+M108/C$12</f>
        <v>0.3409090909090909</v>
      </c>
      <c r="Z108" s="202">
        <f>+C108+T108+X108</f>
        <v>17</v>
      </c>
      <c r="AA108" s="200">
        <f t="shared" si="5"/>
        <v>605.062455491171</v>
      </c>
      <c r="AB108" s="200">
        <f>C$9/AA108</f>
        <v>1.3221775582664184</v>
      </c>
      <c r="AC108" s="1" t="str">
        <f t="shared" si="6"/>
        <v>No Good</v>
      </c>
    </row>
    <row r="109" spans="1:29" s="16" customFormat="1" ht="12.75">
      <c r="A109" s="7" t="s">
        <v>485</v>
      </c>
      <c r="B109" s="199">
        <f t="shared" si="7"/>
        <v>1.9055830733017416</v>
      </c>
      <c r="C109" s="8">
        <v>17.1</v>
      </c>
      <c r="D109" s="11">
        <v>0.51</v>
      </c>
      <c r="E109" s="11">
        <v>0.81</v>
      </c>
      <c r="F109" s="10">
        <v>8.22</v>
      </c>
      <c r="G109" s="9">
        <v>5.07</v>
      </c>
      <c r="H109" s="8">
        <v>12.4</v>
      </c>
      <c r="I109" s="9">
        <v>3.65</v>
      </c>
      <c r="J109" s="9">
        <v>2.1</v>
      </c>
      <c r="K109" s="205">
        <f>12*F$9/I109</f>
        <v>98.63013698630137</v>
      </c>
      <c r="L109" s="10">
        <f>12*F$10/J109</f>
        <v>34.285714285714285</v>
      </c>
      <c r="M109" s="10">
        <f t="shared" si="4"/>
        <v>98.63013698630137</v>
      </c>
      <c r="N109" s="200">
        <f>+(PI()^2)*29000/(M109^2)</f>
        <v>29.42242541953608</v>
      </c>
      <c r="O109" s="200">
        <f>IF(M109&lt;=D$22,C$10*0.658^(C$10/N109),0.877*N109)</f>
        <v>24.550819319534405</v>
      </c>
      <c r="P109" s="200">
        <f>+C$10/O109</f>
        <v>2.0365919095912366</v>
      </c>
      <c r="Q109" s="201">
        <f>+G109/(D$25*SQRT(P109))</f>
        <v>0.2634231437723531</v>
      </c>
      <c r="R109" s="10">
        <f>+C$10*(D$31*D$25/G109)^2</f>
        <v>785.4719310326047</v>
      </c>
      <c r="S109" s="202">
        <f>IF(G109&lt;=D$25*SQRT(P109),1,(1-J103*SQRT(R109/O109))*SQRT(R109/O109))*(F109/2)</f>
        <v>4.11</v>
      </c>
      <c r="T109" s="202">
        <f>-4*(F109/2-S109)*E109</f>
        <v>0</v>
      </c>
      <c r="U109" s="201">
        <f>+H109/(D$26*SQRT(P109))</f>
        <v>0.24214160284278097</v>
      </c>
      <c r="V109" s="10">
        <f>+C$10*(D$30*D$26/H109)^2</f>
        <v>718.5711153095734</v>
      </c>
      <c r="W109" s="202">
        <f>IF(H109&lt;=D$26*SQRT(P109),1,(1-C$30*SQRT(V109/O109))*SQRT(V109/O109))*(H109*D109)</f>
        <v>6.324000000000001</v>
      </c>
      <c r="X109" s="202">
        <f>-(H109*D109-W109)*D109</f>
        <v>0</v>
      </c>
      <c r="Y109" s="199">
        <f>+M109/C$12</f>
        <v>0.4931506849315068</v>
      </c>
      <c r="Z109" s="202">
        <f>+C109+T109+X109</f>
        <v>17.1</v>
      </c>
      <c r="AA109" s="200">
        <f t="shared" si="5"/>
        <v>419.8190103640384</v>
      </c>
      <c r="AB109" s="200">
        <f>C$9/AA109</f>
        <v>1.9055830733017416</v>
      </c>
      <c r="AC109" s="1" t="str">
        <f t="shared" si="6"/>
        <v>No Good</v>
      </c>
    </row>
    <row r="110" spans="1:29" s="16" customFormat="1" ht="12.75">
      <c r="A110" s="7" t="s">
        <v>227</v>
      </c>
      <c r="B110" s="199">
        <f t="shared" si="7"/>
        <v>1.4864414508070165</v>
      </c>
      <c r="C110" s="8">
        <v>17.6</v>
      </c>
      <c r="D110" s="11">
        <v>0.42</v>
      </c>
      <c r="E110" s="11">
        <v>0.68</v>
      </c>
      <c r="F110" s="14">
        <v>10.1</v>
      </c>
      <c r="G110" s="9">
        <v>7.41</v>
      </c>
      <c r="H110" s="8">
        <v>18.7</v>
      </c>
      <c r="I110" s="9">
        <v>4.39</v>
      </c>
      <c r="J110" s="9">
        <v>2.57</v>
      </c>
      <c r="K110" s="205">
        <f>12*F$9/I110</f>
        <v>82.00455580865604</v>
      </c>
      <c r="L110" s="10">
        <f>12*F$10/J110</f>
        <v>28.015564202334634</v>
      </c>
      <c r="M110" s="10">
        <f t="shared" si="4"/>
        <v>82.00455580865604</v>
      </c>
      <c r="N110" s="200">
        <f>+(PI()^2)*29000/(M110^2)</f>
        <v>42.56197597506784</v>
      </c>
      <c r="O110" s="200">
        <f>IF(M110&lt;=D$22,C$10*0.658^(C$10/N110),0.877*N110)</f>
        <v>30.579438853691375</v>
      </c>
      <c r="P110" s="200">
        <f>+C$10/O110</f>
        <v>1.635085595887718</v>
      </c>
      <c r="Q110" s="201">
        <f>+G110/(D$25*SQRT(P110))</f>
        <v>0.42968078999909204</v>
      </c>
      <c r="R110" s="10">
        <f>+C$10*(D$31*D$25/G110)^2</f>
        <v>367.71400649448805</v>
      </c>
      <c r="S110" s="202">
        <f>IF(G110&lt;=D$25*SQRT(P110),1,(1-J104*SQRT(R110/O110))*SQRT(R110/O110))*(F110/2)</f>
        <v>5.05</v>
      </c>
      <c r="T110" s="202">
        <f>-4*(F110/2-S110)*E110</f>
        <v>0</v>
      </c>
      <c r="U110" s="201">
        <f>+H110/(D$26*SQRT(P110))</f>
        <v>0.407540801281643</v>
      </c>
      <c r="V110" s="10">
        <f>+C$10*(D$30*D$26/H110)^2</f>
        <v>315.9584051302583</v>
      </c>
      <c r="W110" s="202">
        <f>IF(H110&lt;=D$26*SQRT(P110),1,(1-C$30*SQRT(V110/O110))*SQRT(V110/O110))*(H110*D110)</f>
        <v>7.853999999999999</v>
      </c>
      <c r="X110" s="202">
        <f>-(H110*D110-W110)*D110</f>
        <v>0</v>
      </c>
      <c r="Y110" s="199">
        <f>+M110/C$12</f>
        <v>0.41002277904328016</v>
      </c>
      <c r="Z110" s="202">
        <f>+C110+T110+X110</f>
        <v>17.6</v>
      </c>
      <c r="AA110" s="200">
        <f t="shared" si="5"/>
        <v>538.1981238249682</v>
      </c>
      <c r="AB110" s="200">
        <f>C$9/AA110</f>
        <v>1.4864414508070165</v>
      </c>
      <c r="AC110" s="1" t="str">
        <f t="shared" si="6"/>
        <v>No Good</v>
      </c>
    </row>
    <row r="111" spans="1:29" s="16" customFormat="1" ht="12.75">
      <c r="A111" s="7" t="s">
        <v>324</v>
      </c>
      <c r="B111" s="199">
        <f t="shared" si="7"/>
        <v>1.0773537872264223</v>
      </c>
      <c r="C111" s="8">
        <v>17.6</v>
      </c>
      <c r="D111" s="11">
        <v>0.415</v>
      </c>
      <c r="E111" s="11">
        <v>0.695</v>
      </c>
      <c r="F111" s="10">
        <v>7.56</v>
      </c>
      <c r="G111" s="9">
        <v>5.44</v>
      </c>
      <c r="H111" s="8">
        <v>38.7</v>
      </c>
      <c r="I111" s="9">
        <v>7.47</v>
      </c>
      <c r="J111" s="9">
        <v>1.68</v>
      </c>
      <c r="K111" s="205">
        <f>12*F$9/I111</f>
        <v>48.19277108433735</v>
      </c>
      <c r="L111" s="10">
        <f>12*F$10/J111</f>
        <v>42.85714285714286</v>
      </c>
      <c r="M111" s="10">
        <f t="shared" si="4"/>
        <v>48.19277108433735</v>
      </c>
      <c r="N111" s="200">
        <f>+(PI()^2)*29000/(M111^2)</f>
        <v>123.23496480337704</v>
      </c>
      <c r="O111" s="200">
        <f>IF(M111&lt;=D$22,C$10*0.658^(C$10/N111),0.877*N111)</f>
        <v>42.19091814914879</v>
      </c>
      <c r="P111" s="200">
        <f>+C$10/O111</f>
        <v>1.1850891659490648</v>
      </c>
      <c r="Q111" s="201">
        <f>+G111/(D$25*SQRT(P111))</f>
        <v>0.3705282813277041</v>
      </c>
      <c r="R111" s="10">
        <f>+C$10*(D$31*D$25/G111)^2</f>
        <v>682.258239619377</v>
      </c>
      <c r="S111" s="202">
        <f>IF(G111&lt;=D$25*SQRT(P111),1,(1-J105*SQRT(R111/O111))*SQRT(R111/O111))*(F111/2)</f>
        <v>3.78</v>
      </c>
      <c r="T111" s="202">
        <f>-4*(F111/2-S111)*E111</f>
        <v>0</v>
      </c>
      <c r="U111" s="201">
        <f>+H111/(D$26*SQRT(P111))</f>
        <v>0.9906840842052412</v>
      </c>
      <c r="V111" s="10">
        <f>+C$10*(D$30*D$26/H111)^2</f>
        <v>73.7719385787446</v>
      </c>
      <c r="W111" s="202">
        <f>IF(H111&lt;=D$26*SQRT(P111),1,(1-C$30*SQRT(V111/O111))*SQRT(V111/O111))*(H111*D111)</f>
        <v>16.0605</v>
      </c>
      <c r="X111" s="202">
        <f>-(H111*D111-W111)*D111</f>
        <v>0</v>
      </c>
      <c r="Y111" s="199">
        <f>+M111/C$12</f>
        <v>0.24096385542168675</v>
      </c>
      <c r="Z111" s="202">
        <f>+C111+T111+X111</f>
        <v>17.6</v>
      </c>
      <c r="AA111" s="200">
        <f t="shared" si="5"/>
        <v>742.5601594250188</v>
      </c>
      <c r="AB111" s="200">
        <f>C$9/AA111</f>
        <v>1.0773537872264223</v>
      </c>
      <c r="AC111" s="1" t="str">
        <f t="shared" si="6"/>
        <v>No Good</v>
      </c>
    </row>
    <row r="112" spans="1:29" s="16" customFormat="1" ht="12.75">
      <c r="A112" s="7" t="s">
        <v>288</v>
      </c>
      <c r="B112" s="199">
        <f t="shared" si="7"/>
        <v>1.165061423130584</v>
      </c>
      <c r="C112" s="8">
        <v>17.9</v>
      </c>
      <c r="D112" s="11">
        <v>0.375</v>
      </c>
      <c r="E112" s="11">
        <v>0.645</v>
      </c>
      <c r="F112" s="14">
        <v>10</v>
      </c>
      <c r="G112" s="9">
        <v>7.75</v>
      </c>
      <c r="H112" s="8">
        <v>30.4</v>
      </c>
      <c r="I112" s="9">
        <v>5.98</v>
      </c>
      <c r="J112" s="9">
        <v>2.45</v>
      </c>
      <c r="K112" s="205">
        <f>12*F$9/I112</f>
        <v>60.20066889632107</v>
      </c>
      <c r="L112" s="10">
        <f>12*F$10/J112</f>
        <v>29.387755102040813</v>
      </c>
      <c r="M112" s="10">
        <f t="shared" si="4"/>
        <v>60.20066889632107</v>
      </c>
      <c r="N112" s="200">
        <f>+(PI()^2)*29000/(M112^2)</f>
        <v>78.97599564441946</v>
      </c>
      <c r="O112" s="200">
        <f>IF(M112&lt;=D$22,C$10*0.658^(C$10/N112),0.877*N112)</f>
        <v>38.36084222072666</v>
      </c>
      <c r="P112" s="200">
        <f>+C$10/O112</f>
        <v>1.303412467127341</v>
      </c>
      <c r="Q112" s="201">
        <f>+G112/(D$25*SQRT(P112))</f>
        <v>0.5033368691180877</v>
      </c>
      <c r="R112" s="10">
        <f>+C$10*(D$31*D$25/G112)^2</f>
        <v>336.15779296566075</v>
      </c>
      <c r="S112" s="202">
        <f>IF(G112&lt;=D$25*SQRT(P112),1,(1-J106*SQRT(R112/O112))*SQRT(R112/O112))*(F112/2)</f>
        <v>5</v>
      </c>
      <c r="T112" s="202">
        <f>-4*(F112/2-S112)*E112</f>
        <v>0</v>
      </c>
      <c r="U112" s="201">
        <f>+H112/(D$26*SQRT(P112))</f>
        <v>0.7420486564075622</v>
      </c>
      <c r="V112" s="10">
        <f>+C$10*(D$30*D$26/H112)^2</f>
        <v>119.5545086240478</v>
      </c>
      <c r="W112" s="202">
        <f>IF(H112&lt;=D$26*SQRT(P112),1,(1-C$30*SQRT(V112/O112))*SQRT(V112/O112))*(H112*D112)</f>
        <v>11.399999999999999</v>
      </c>
      <c r="X112" s="202">
        <f>-(H112*D112-W112)*D112</f>
        <v>0</v>
      </c>
      <c r="Y112" s="199">
        <f>+M112/C$12</f>
        <v>0.3010033444816054</v>
      </c>
      <c r="Z112" s="202">
        <f>+C112+T112+X112</f>
        <v>17.9</v>
      </c>
      <c r="AA112" s="200">
        <f t="shared" si="5"/>
        <v>686.6590757510072</v>
      </c>
      <c r="AB112" s="200">
        <f>C$9/AA112</f>
        <v>1.165061423130584</v>
      </c>
      <c r="AC112" s="1" t="str">
        <f t="shared" si="6"/>
        <v>No Good</v>
      </c>
    </row>
    <row r="113" spans="1:29" s="16" customFormat="1" ht="12.75">
      <c r="A113" s="7" t="s">
        <v>364</v>
      </c>
      <c r="B113" s="199">
        <f t="shared" si="7"/>
        <v>1.1658281177082515</v>
      </c>
      <c r="C113" s="8">
        <v>18.2</v>
      </c>
      <c r="D113" s="11">
        <v>0.43</v>
      </c>
      <c r="E113" s="11">
        <v>0.59</v>
      </c>
      <c r="F113" s="10">
        <v>7.04</v>
      </c>
      <c r="G113" s="9">
        <v>5.97</v>
      </c>
      <c r="H113" s="8">
        <v>50.1</v>
      </c>
      <c r="I113" s="9">
        <v>9.23</v>
      </c>
      <c r="J113" s="9">
        <v>1.38</v>
      </c>
      <c r="K113" s="205">
        <f>12*F$9/I113</f>
        <v>39.0032502708559</v>
      </c>
      <c r="L113" s="10">
        <f>12*F$10/J113</f>
        <v>52.173913043478265</v>
      </c>
      <c r="M113" s="10">
        <f t="shared" si="4"/>
        <v>52.173913043478265</v>
      </c>
      <c r="N113" s="200">
        <f>+(PI()^2)*29000/(M113^2)</f>
        <v>105.14555633132765</v>
      </c>
      <c r="O113" s="200">
        <f>IF(M113&lt;=D$22,C$10*0.658^(C$10/N113),0.877*N113)</f>
        <v>40.976110526368245</v>
      </c>
      <c r="P113" s="200">
        <f>+C$10/O113</f>
        <v>1.2202231826718852</v>
      </c>
      <c r="Q113" s="201">
        <f>+G113/(D$25*SQRT(P113))</f>
        <v>0.4007307520648077</v>
      </c>
      <c r="R113" s="10">
        <f>+C$10*(D$31*D$25/G113)^2</f>
        <v>566.4974071922989</v>
      </c>
      <c r="S113" s="202">
        <f>IF(G113&lt;=D$25*SQRT(P113),1,(1-J107*SQRT(R113/O113))*SQRT(R113/O113))*(F113/2)</f>
        <v>3.52</v>
      </c>
      <c r="T113" s="202">
        <f>-4*(F113/2-S113)*E113</f>
        <v>0</v>
      </c>
      <c r="U113" s="201">
        <f>+H113/(D$26*SQRT(P113))</f>
        <v>1.26391487413918</v>
      </c>
      <c r="V113" s="10">
        <f>+C$10*(D$30*D$26/H113)^2</f>
        <v>44.018746813757716</v>
      </c>
      <c r="W113" s="202">
        <f>IF(H113&lt;=D$26*SQRT(P113),1,(1-C$30*SQRT(V113/O113))*SQRT(V113/O113))*(H113*D113)</f>
        <v>18.162827982814385</v>
      </c>
      <c r="X113" s="202">
        <f>-(H113*D113-W113)*D113</f>
        <v>-1.4534739673898143</v>
      </c>
      <c r="Y113" s="199">
        <f>+M113/C$12</f>
        <v>0.26086956521739135</v>
      </c>
      <c r="Z113" s="202">
        <f>+C113+T113+X113</f>
        <v>16.746526032610184</v>
      </c>
      <c r="AA113" s="200">
        <f t="shared" si="5"/>
        <v>686.207501644938</v>
      </c>
      <c r="AB113" s="200">
        <f>C$9/AA113</f>
        <v>1.1658281177082515</v>
      </c>
      <c r="AC113" s="1" t="str">
        <f t="shared" si="6"/>
        <v>No Good</v>
      </c>
    </row>
    <row r="114" spans="1:29" s="16" customFormat="1" ht="12.75">
      <c r="A114" s="7" t="s">
        <v>343</v>
      </c>
      <c r="B114" s="199">
        <f t="shared" si="7"/>
        <v>1.0545863052967779</v>
      </c>
      <c r="C114" s="8">
        <v>18.3</v>
      </c>
      <c r="D114" s="11">
        <v>0.4</v>
      </c>
      <c r="E114" s="11">
        <v>0.615</v>
      </c>
      <c r="F114" s="10">
        <v>8.24</v>
      </c>
      <c r="G114" s="9">
        <v>6.7</v>
      </c>
      <c r="H114" s="8">
        <v>46.9</v>
      </c>
      <c r="I114" s="9">
        <v>8.54</v>
      </c>
      <c r="J114" s="9">
        <v>1.77</v>
      </c>
      <c r="K114" s="205">
        <f>12*F$9/I114</f>
        <v>42.15456674473069</v>
      </c>
      <c r="L114" s="10">
        <f>12*F$10/J114</f>
        <v>40.67796610169491</v>
      </c>
      <c r="M114" s="10">
        <f t="shared" si="4"/>
        <v>42.15456674473069</v>
      </c>
      <c r="N114" s="200">
        <f>+(PI()^2)*29000/(M114^2)</f>
        <v>161.0677096436432</v>
      </c>
      <c r="O114" s="200">
        <f>IF(M114&lt;=D$22,C$10*0.658^(C$10/N114),0.877*N114)</f>
        <v>43.90784774940865</v>
      </c>
      <c r="P114" s="200">
        <f>+C$10/O114</f>
        <v>1.1387485965005741</v>
      </c>
      <c r="Q114" s="201">
        <f>+G114/(D$25*SQRT(P114))</f>
        <v>0.4655419823563369</v>
      </c>
      <c r="R114" s="10">
        <f>+C$10*(D$31*D$25/G114)^2</f>
        <v>449.7767306749834</v>
      </c>
      <c r="S114" s="202">
        <f>IF(G114&lt;=D$25*SQRT(P114),1,(1-J108*SQRT(R114/O114))*SQRT(R114/O114))*(F114/2)</f>
        <v>4.12</v>
      </c>
      <c r="T114" s="202">
        <f>-4*(F114/2-S114)*E114</f>
        <v>0</v>
      </c>
      <c r="U114" s="201">
        <f>+H114/(D$26*SQRT(P114))</f>
        <v>1.224781591165665</v>
      </c>
      <c r="V114" s="10">
        <f>+C$10*(D$30*D$26/H114)^2</f>
        <v>50.23049299193949</v>
      </c>
      <c r="W114" s="202">
        <f>IF(H114&lt;=D$26*SQRT(P114),1,(1-C$30*SQRT(V114/O114))*SQRT(V114/O114))*(H114*D114)</f>
        <v>16.20223910953828</v>
      </c>
      <c r="X114" s="202">
        <f>-(H114*D114-W114)*D114</f>
        <v>-1.0231043561846889</v>
      </c>
      <c r="Y114" s="199">
        <f>+M114/C$12</f>
        <v>0.21077283372365344</v>
      </c>
      <c r="Z114" s="202">
        <f>+C114+T114+X114</f>
        <v>17.276895643815312</v>
      </c>
      <c r="AA114" s="200">
        <f t="shared" si="5"/>
        <v>758.5913035110643</v>
      </c>
      <c r="AB114" s="200">
        <f>C$9/AA114</f>
        <v>1.0545863052967779</v>
      </c>
      <c r="AC114" s="1" t="str">
        <f t="shared" si="6"/>
        <v>No Good</v>
      </c>
    </row>
    <row r="115" spans="1:29" s="16" customFormat="1" ht="12.75">
      <c r="A115" s="7" t="s">
        <v>255</v>
      </c>
      <c r="B115" s="199">
        <f t="shared" si="7"/>
        <v>1.1768072508130425</v>
      </c>
      <c r="C115" s="8">
        <v>19.1</v>
      </c>
      <c r="D115" s="11">
        <v>0.39</v>
      </c>
      <c r="E115" s="11">
        <v>0.605</v>
      </c>
      <c r="F115" s="14">
        <v>12</v>
      </c>
      <c r="G115" s="9">
        <v>9.92</v>
      </c>
      <c r="H115" s="8">
        <v>24.9</v>
      </c>
      <c r="I115" s="9">
        <v>5.28</v>
      </c>
      <c r="J115" s="9">
        <v>3.02</v>
      </c>
      <c r="K115" s="205">
        <f>12*F$9/I115</f>
        <v>68.18181818181817</v>
      </c>
      <c r="L115" s="10">
        <f>12*F$10/J115</f>
        <v>23.841059602649008</v>
      </c>
      <c r="M115" s="10">
        <f t="shared" si="4"/>
        <v>68.18181818181817</v>
      </c>
      <c r="N115" s="200">
        <f>+(PI()^2)*29000/(M115^2)</f>
        <v>61.568785499417885</v>
      </c>
      <c r="O115" s="200">
        <f>IF(M115&lt;=D$22,C$10*0.658^(C$10/N115),0.877*N115)</f>
        <v>35.59190914653947</v>
      </c>
      <c r="P115" s="200">
        <f>+C$10/O115</f>
        <v>1.4048136556580697</v>
      </c>
      <c r="Q115" s="201">
        <f>+G115/(D$25*SQRT(P115))</f>
        <v>0.62058359122088</v>
      </c>
      <c r="R115" s="10">
        <f>+C$10*(D$31*D$25/G115)^2</f>
        <v>205.1744341831426</v>
      </c>
      <c r="S115" s="202">
        <f>IF(G115&lt;=D$25*SQRT(P115),1,(1-J109*SQRT(R115/O115))*SQRT(R115/O115))*(F115/2)</f>
        <v>6</v>
      </c>
      <c r="T115" s="202">
        <f>-4*(F115/2-S115)*E115</f>
        <v>0</v>
      </c>
      <c r="U115" s="201">
        <f>+H115/(D$26*SQRT(P115))</f>
        <v>0.5854498806549003</v>
      </c>
      <c r="V115" s="10">
        <f>+C$10*(D$30*D$26/H115)^2</f>
        <v>178.20276235867166</v>
      </c>
      <c r="W115" s="202">
        <f>IF(H115&lt;=D$26*SQRT(P115),1,(1-C$30*SQRT(V115/O115))*SQRT(V115/O115))*(H115*D115)</f>
        <v>9.711</v>
      </c>
      <c r="X115" s="202">
        <f>-(H115*D115-W115)*D115</f>
        <v>0</v>
      </c>
      <c r="Y115" s="199">
        <f>+M115/C$12</f>
        <v>0.3409090909090909</v>
      </c>
      <c r="Z115" s="202">
        <f>+C115+T115+X115</f>
        <v>19.1</v>
      </c>
      <c r="AA115" s="200">
        <f t="shared" si="5"/>
        <v>679.805464698904</v>
      </c>
      <c r="AB115" s="200">
        <f>C$9/AA115</f>
        <v>1.1768072508130425</v>
      </c>
      <c r="AC115" s="1" t="str">
        <f t="shared" si="6"/>
        <v>No Good</v>
      </c>
    </row>
    <row r="116" spans="1:29" s="16" customFormat="1" ht="12.75">
      <c r="A116" s="7" t="s">
        <v>325</v>
      </c>
      <c r="B116" s="199">
        <f t="shared" si="7"/>
        <v>0.9918461345701072</v>
      </c>
      <c r="C116" s="8">
        <v>19.1</v>
      </c>
      <c r="D116" s="11">
        <v>0.45</v>
      </c>
      <c r="E116" s="11">
        <v>0.75</v>
      </c>
      <c r="F116" s="10">
        <v>7.59</v>
      </c>
      <c r="G116" s="9">
        <v>5.06</v>
      </c>
      <c r="H116" s="8">
        <v>35.7</v>
      </c>
      <c r="I116" s="9">
        <v>7.49</v>
      </c>
      <c r="J116" s="9">
        <v>1.69</v>
      </c>
      <c r="K116" s="205">
        <f>12*F$9/I116</f>
        <v>48.06408544726302</v>
      </c>
      <c r="L116" s="10">
        <f>12*F$10/J116</f>
        <v>42.60355029585799</v>
      </c>
      <c r="M116" s="10">
        <f t="shared" si="4"/>
        <v>48.06408544726302</v>
      </c>
      <c r="N116" s="200">
        <f>+(PI()^2)*29000/(M116^2)</f>
        <v>123.8957409103784</v>
      </c>
      <c r="O116" s="200">
        <f>IF(M116&lt;=D$22,C$10*0.658^(C$10/N116),0.877*N116)</f>
        <v>42.229147540188485</v>
      </c>
      <c r="P116" s="200">
        <f>+C$10/O116</f>
        <v>1.1840163231430656</v>
      </c>
      <c r="Q116" s="201">
        <f>+G116/(D$25*SQRT(P116))</f>
        <v>0.3448018983264829</v>
      </c>
      <c r="R116" s="10">
        <f>+C$10*(D$31*D$25/G116)^2</f>
        <v>788.5796309893925</v>
      </c>
      <c r="S116" s="202">
        <f>IF(G116&lt;=D$25*SQRT(P116),1,(1-J110*SQRT(R116/O116))*SQRT(R116/O116))*(F116/2)</f>
        <v>3.795</v>
      </c>
      <c r="T116" s="202">
        <f>-4*(F116/2-S116)*E116</f>
        <v>0</v>
      </c>
      <c r="U116" s="201">
        <f>+H116/(D$26*SQRT(P116))</f>
        <v>0.9143008132401846</v>
      </c>
      <c r="V116" s="10">
        <f>+C$10*(D$30*D$26/H116)^2</f>
        <v>86.69153519446995</v>
      </c>
      <c r="W116" s="202">
        <f>IF(H116&lt;=D$26*SQRT(P116),1,(1-C$30*SQRT(V116/O116))*SQRT(V116/O116))*(H116*D116)</f>
        <v>16.065</v>
      </c>
      <c r="X116" s="202">
        <f>-(H116*D116-W116)*D116</f>
        <v>0</v>
      </c>
      <c r="Y116" s="199">
        <f>+M116/C$12</f>
        <v>0.24032042723631508</v>
      </c>
      <c r="Z116" s="202">
        <f>+C116+T116+X116</f>
        <v>19.1</v>
      </c>
      <c r="AA116" s="200">
        <f t="shared" si="5"/>
        <v>806.5767180176001</v>
      </c>
      <c r="AB116" s="200">
        <f>C$9/AA116</f>
        <v>0.9918461345701072</v>
      </c>
      <c r="AC116" s="1" t="str">
        <f t="shared" si="6"/>
        <v>Good</v>
      </c>
    </row>
    <row r="117" spans="1:29" s="16" customFormat="1" ht="12.75">
      <c r="A117" s="7" t="s">
        <v>304</v>
      </c>
      <c r="B117" s="199">
        <f t="shared" si="7"/>
        <v>0.9876637627158412</v>
      </c>
      <c r="C117" s="8">
        <v>19.7</v>
      </c>
      <c r="D117" s="11">
        <v>0.395</v>
      </c>
      <c r="E117" s="11">
        <v>0.665</v>
      </c>
      <c r="F117" s="14">
        <v>10.2</v>
      </c>
      <c r="G117" s="9">
        <v>7.7</v>
      </c>
      <c r="H117" s="8">
        <v>35.9</v>
      </c>
      <c r="I117" s="9">
        <v>6.96</v>
      </c>
      <c r="J117" s="9">
        <v>2.46</v>
      </c>
      <c r="K117" s="205">
        <f>12*F$9/I117</f>
        <v>51.724137931034484</v>
      </c>
      <c r="L117" s="10">
        <f>12*F$10/J117</f>
        <v>29.26829268292683</v>
      </c>
      <c r="M117" s="10">
        <f t="shared" si="4"/>
        <v>51.724137931034484</v>
      </c>
      <c r="N117" s="200">
        <f>+(PI()^2)*29000/(M117^2)</f>
        <v>106.9821252169637</v>
      </c>
      <c r="O117" s="200">
        <f>IF(M117&lt;=D$22,C$10*0.658^(C$10/N117),0.877*N117)</f>
        <v>41.116358206938834</v>
      </c>
      <c r="P117" s="200">
        <f>+C$10/O117</f>
        <v>1.2160610078438794</v>
      </c>
      <c r="Q117" s="201">
        <f>+G117/(D$25*SQRT(P117))</f>
        <v>0.5177391659067059</v>
      </c>
      <c r="R117" s="10">
        <f>+C$10*(D$31*D$25/G117)^2</f>
        <v>340.537652892562</v>
      </c>
      <c r="S117" s="202">
        <f>IF(G117&lt;=D$25*SQRT(P117),1,(1-J111*SQRT(R117/O117))*SQRT(R117/O117))*(F117/2)</f>
        <v>5.1</v>
      </c>
      <c r="T117" s="202">
        <f>-4*(F117/2-S117)*E117</f>
        <v>0</v>
      </c>
      <c r="U117" s="201">
        <f>+H117/(D$26*SQRT(P117))</f>
        <v>0.9072281174399385</v>
      </c>
      <c r="V117" s="10">
        <f>+C$10*(D$30*D$26/H117)^2</f>
        <v>85.72830338839708</v>
      </c>
      <c r="W117" s="202">
        <f>IF(H117&lt;=D$26*SQRT(P117),1,(1-C$30*SQRT(V117/O117))*SQRT(V117/O117))*(H117*D117)</f>
        <v>14.1805</v>
      </c>
      <c r="X117" s="202">
        <f>-(H117*D117-W117)*D117</f>
        <v>0</v>
      </c>
      <c r="Y117" s="199">
        <f>+M117/C$12</f>
        <v>0.25862068965517243</v>
      </c>
      <c r="Z117" s="202">
        <f>+C117+T117+X117</f>
        <v>19.7</v>
      </c>
      <c r="AA117" s="200">
        <f t="shared" si="5"/>
        <v>809.992256676695</v>
      </c>
      <c r="AB117" s="200">
        <f>C$9/AA117</f>
        <v>0.9876637627158412</v>
      </c>
      <c r="AC117" s="1" t="str">
        <f t="shared" si="6"/>
        <v>Good</v>
      </c>
    </row>
    <row r="118" spans="1:29" s="16" customFormat="1" ht="12.75">
      <c r="A118" s="7" t="s">
        <v>486</v>
      </c>
      <c r="B118" s="199">
        <f t="shared" si="7"/>
        <v>1.610800403579334</v>
      </c>
      <c r="C118" s="8">
        <v>19.7</v>
      </c>
      <c r="D118" s="11">
        <v>0.57</v>
      </c>
      <c r="E118" s="11">
        <v>0.935</v>
      </c>
      <c r="F118" s="10">
        <v>8.28</v>
      </c>
      <c r="G118" s="9">
        <v>4.43</v>
      </c>
      <c r="H118" s="8">
        <v>11.1</v>
      </c>
      <c r="I118" s="9">
        <v>3.72</v>
      </c>
      <c r="J118" s="9">
        <v>2.12</v>
      </c>
      <c r="K118" s="205">
        <f>12*F$9/I118</f>
        <v>96.77419354838709</v>
      </c>
      <c r="L118" s="10">
        <f>12*F$10/J118</f>
        <v>33.9622641509434</v>
      </c>
      <c r="M118" s="10">
        <f t="shared" si="4"/>
        <v>96.77419354838709</v>
      </c>
      <c r="N118" s="200">
        <f>+(PI()^2)*29000/(M118^2)</f>
        <v>30.561778339328818</v>
      </c>
      <c r="O118" s="200">
        <f>IF(M118&lt;=D$22,C$10*0.658^(C$10/N118),0.877*N118)</f>
        <v>25.210533201755258</v>
      </c>
      <c r="P118" s="200">
        <f>+C$10/O118</f>
        <v>1.9832979969070548</v>
      </c>
      <c r="Q118" s="201">
        <f>+G118/(D$25*SQRT(P118))</f>
        <v>0.23324251507437932</v>
      </c>
      <c r="R118" s="10">
        <f>+C$10*(D$31*D$25/G118)^2</f>
        <v>1028.8193794618064</v>
      </c>
      <c r="S118" s="202">
        <f>IF(G118&lt;=D$25*SQRT(P118),1,(1-J112*SQRT(R118/O118))*SQRT(R118/O118))*(F118/2)</f>
        <v>4.14</v>
      </c>
      <c r="T118" s="202">
        <f>-4*(F118/2-S118)*E118</f>
        <v>0</v>
      </c>
      <c r="U118" s="201">
        <f>+H118/(D$26*SQRT(P118))</f>
        <v>0.2196487453909952</v>
      </c>
      <c r="V118" s="10">
        <f>+C$10*(D$30*D$26/H118)^2</f>
        <v>896.741292833374</v>
      </c>
      <c r="W118" s="202">
        <f>IF(H118&lt;=D$26*SQRT(P118),1,(1-C$30*SQRT(V118/O118))*SQRT(V118/O118))*(H118*D118)</f>
        <v>6.326999999999999</v>
      </c>
      <c r="X118" s="202">
        <f>-(H118*D118-W118)*D118</f>
        <v>0</v>
      </c>
      <c r="Y118" s="199">
        <f>+M118/C$12</f>
        <v>0.48387096774193544</v>
      </c>
      <c r="Z118" s="202">
        <f>+C118+T118+X118</f>
        <v>19.7</v>
      </c>
      <c r="AA118" s="200">
        <f t="shared" si="5"/>
        <v>496.64750407457853</v>
      </c>
      <c r="AB118" s="200">
        <f>C$9/AA118</f>
        <v>1.610800403579334</v>
      </c>
      <c r="AC118" s="1" t="str">
        <f t="shared" si="6"/>
        <v>No Good</v>
      </c>
    </row>
    <row r="119" spans="1:29" s="16" customFormat="1" ht="12.75">
      <c r="A119" s="7" t="s">
        <v>228</v>
      </c>
      <c r="B119" s="199">
        <f t="shared" si="7"/>
        <v>1.2937432278394947</v>
      </c>
      <c r="C119" s="8">
        <v>20</v>
      </c>
      <c r="D119" s="11">
        <v>0.47</v>
      </c>
      <c r="E119" s="11">
        <v>0.77</v>
      </c>
      <c r="F119" s="14">
        <v>10.1</v>
      </c>
      <c r="G119" s="9">
        <v>6.58</v>
      </c>
      <c r="H119" s="8">
        <v>16.7</v>
      </c>
      <c r="I119" s="9">
        <v>4.44</v>
      </c>
      <c r="J119" s="9">
        <v>2.59</v>
      </c>
      <c r="K119" s="205">
        <f>12*F$9/I119</f>
        <v>81.08108108108108</v>
      </c>
      <c r="L119" s="10">
        <f>12*F$10/J119</f>
        <v>27.7992277992278</v>
      </c>
      <c r="M119" s="10">
        <f t="shared" si="4"/>
        <v>81.08108108108108</v>
      </c>
      <c r="N119" s="200">
        <f>+(PI()^2)*29000/(M119^2)</f>
        <v>43.53701825862762</v>
      </c>
      <c r="O119" s="200">
        <f>IF(M119&lt;=D$22,C$10*0.658^(C$10/N119),0.877*N119)</f>
        <v>30.91803623722041</v>
      </c>
      <c r="P119" s="200">
        <f>+C$10/O119</f>
        <v>1.6171790347993684</v>
      </c>
      <c r="Q119" s="201">
        <f>+G119/(D$25*SQRT(P119))</f>
        <v>0.383658494785053</v>
      </c>
      <c r="R119" s="10">
        <f>+C$10*(D$31*D$25/G119)^2</f>
        <v>466.3315527387959</v>
      </c>
      <c r="S119" s="202">
        <f>IF(G119&lt;=D$25*SQRT(P119),1,(1-J113*SQRT(R119/O119))*SQRT(R119/O119))*(F119/2)</f>
        <v>5.05</v>
      </c>
      <c r="T119" s="202">
        <f>-4*(F119/2-S119)*E119</f>
        <v>0</v>
      </c>
      <c r="U119" s="201">
        <f>+H119/(D$26*SQRT(P119))</f>
        <v>0.3659629794608245</v>
      </c>
      <c r="V119" s="10">
        <f>+C$10*(D$30*D$26/H119)^2</f>
        <v>396.16872132381957</v>
      </c>
      <c r="W119" s="202">
        <f>IF(H119&lt;=D$26*SQRT(P119),1,(1-C$30*SQRT(V119/O119))*SQRT(V119/O119))*(H119*D119)</f>
        <v>7.848999999999999</v>
      </c>
      <c r="X119" s="202">
        <f>-(H119*D119-W119)*D119</f>
        <v>0</v>
      </c>
      <c r="Y119" s="199">
        <f>+M119/C$12</f>
        <v>0.40540540540540543</v>
      </c>
      <c r="Z119" s="202">
        <f>+C119+T119+X119</f>
        <v>20</v>
      </c>
      <c r="AA119" s="200">
        <f t="shared" si="5"/>
        <v>618.3607247444082</v>
      </c>
      <c r="AB119" s="200">
        <f>C$9/AA119</f>
        <v>1.2937432278394947</v>
      </c>
      <c r="AC119" s="1" t="str">
        <f t="shared" si="6"/>
        <v>No Good</v>
      </c>
    </row>
    <row r="120" spans="1:29" s="16" customFormat="1" ht="12.75">
      <c r="A120" s="7" t="s">
        <v>290</v>
      </c>
      <c r="B120" s="199">
        <f t="shared" si="7"/>
        <v>1.039981996907638</v>
      </c>
      <c r="C120" s="8">
        <v>20</v>
      </c>
      <c r="D120" s="11">
        <v>0.415</v>
      </c>
      <c r="E120" s="11">
        <v>0.72</v>
      </c>
      <c r="F120" s="14">
        <v>10</v>
      </c>
      <c r="G120" s="9">
        <v>6.97</v>
      </c>
      <c r="H120" s="8">
        <v>27.5</v>
      </c>
      <c r="I120" s="9">
        <v>6.01</v>
      </c>
      <c r="J120" s="9">
        <v>2.46</v>
      </c>
      <c r="K120" s="205">
        <f>12*F$9/I120</f>
        <v>59.900166389351085</v>
      </c>
      <c r="L120" s="10">
        <f>12*F$10/J120</f>
        <v>29.26829268292683</v>
      </c>
      <c r="M120" s="10">
        <f t="shared" si="4"/>
        <v>59.900166389351085</v>
      </c>
      <c r="N120" s="200">
        <f>+(PI()^2)*29000/(M120^2)</f>
        <v>79.77038456717472</v>
      </c>
      <c r="O120" s="200">
        <f>IF(M120&lt;=D$22,C$10*0.658^(C$10/N120),0.877*N120)</f>
        <v>38.46220426789988</v>
      </c>
      <c r="P120" s="200">
        <f>+C$10/O120</f>
        <v>1.2999774961345478</v>
      </c>
      <c r="Q120" s="201">
        <f>+G120/(D$25*SQRT(P120))</f>
        <v>0.4532761173693272</v>
      </c>
      <c r="R120" s="10">
        <f>+C$10*(D$31*D$25/G120)^2</f>
        <v>415.60525721013823</v>
      </c>
      <c r="S120" s="202">
        <f>IF(G120&lt;=D$25*SQRT(P120),1,(1-J114*SQRT(R120/O120))*SQRT(R120/O120))*(F120/2)</f>
        <v>5</v>
      </c>
      <c r="T120" s="202">
        <f>-4*(F120/2-S120)*E120</f>
        <v>0</v>
      </c>
      <c r="U120" s="201">
        <f>+H120/(D$26*SQRT(P120))</f>
        <v>0.6721473821158407</v>
      </c>
      <c r="V120" s="10">
        <f>+C$10*(D$30*D$26/H120)^2</f>
        <v>146.09916653223144</v>
      </c>
      <c r="W120" s="202">
        <f>IF(H120&lt;=D$26*SQRT(P120),1,(1-C$30*SQRT(V120/O120))*SQRT(V120/O120))*(H120*D120)</f>
        <v>11.4125</v>
      </c>
      <c r="X120" s="202">
        <f>-(H120*D120-W120)*D120</f>
        <v>0</v>
      </c>
      <c r="Y120" s="199">
        <f>+M120/C$12</f>
        <v>0.2995008319467554</v>
      </c>
      <c r="Z120" s="202">
        <f>+C120+T120+X120</f>
        <v>20</v>
      </c>
      <c r="AA120" s="200">
        <f t="shared" si="5"/>
        <v>769.2440853579976</v>
      </c>
      <c r="AB120" s="200">
        <f>C$9/AA120</f>
        <v>1.039981996907638</v>
      </c>
      <c r="AC120" s="1" t="str">
        <f t="shared" si="6"/>
        <v>No Good</v>
      </c>
    </row>
    <row r="121" spans="1:29" s="16" customFormat="1" ht="12.75">
      <c r="A121" s="7" t="s">
        <v>344</v>
      </c>
      <c r="B121" s="199">
        <f t="shared" si="7"/>
        <v>0.9429332260977302</v>
      </c>
      <c r="C121" s="8">
        <v>20</v>
      </c>
      <c r="D121" s="11">
        <v>0.43</v>
      </c>
      <c r="E121" s="11">
        <v>0.685</v>
      </c>
      <c r="F121" s="10">
        <v>8.27</v>
      </c>
      <c r="G121" s="9">
        <v>6.04</v>
      </c>
      <c r="H121" s="8">
        <v>43.6</v>
      </c>
      <c r="I121" s="9">
        <v>8.6</v>
      </c>
      <c r="J121" s="9">
        <v>1.8</v>
      </c>
      <c r="K121" s="205">
        <f>12*F$9/I121</f>
        <v>41.86046511627907</v>
      </c>
      <c r="L121" s="10">
        <f>12*F$10/J121</f>
        <v>40</v>
      </c>
      <c r="M121" s="10">
        <f t="shared" si="4"/>
        <v>41.86046511627907</v>
      </c>
      <c r="N121" s="200">
        <f>+(PI()^2)*29000/(M121^2)</f>
        <v>163.33890666383098</v>
      </c>
      <c r="O121" s="200">
        <f>IF(M121&lt;=D$22,C$10*0.658^(C$10/N121),0.877*N121)</f>
        <v>43.98724563037155</v>
      </c>
      <c r="P121" s="200">
        <f>+C$10/O121</f>
        <v>1.1366931319172409</v>
      </c>
      <c r="Q121" s="201">
        <f>+G121/(D$25*SQRT(P121))</f>
        <v>0.42006190430871077</v>
      </c>
      <c r="R121" s="10">
        <f>+C$10*(D$31*D$25/G121)^2</f>
        <v>553.4427612823999</v>
      </c>
      <c r="S121" s="202">
        <f>IF(G121&lt;=D$25*SQRT(P121),1,(1-J115*SQRT(R121/O121))*SQRT(R121/O121))*(F121/2)</f>
        <v>4.135</v>
      </c>
      <c r="T121" s="202">
        <f>-4*(F121/2-S121)*E121</f>
        <v>0</v>
      </c>
      <c r="U121" s="201">
        <f>+H121/(D$26*SQRT(P121))</f>
        <v>1.1396319231523049</v>
      </c>
      <c r="V121" s="10">
        <f>+C$10*(D$30*D$26/H121)^2</f>
        <v>58.12194611669892</v>
      </c>
      <c r="W121" s="202">
        <f>IF(H121&lt;=D$26*SQRT(P121),1,(1-C$30*SQRT(V121/O121))*SQRT(V121/O121))*(H121*D121)</f>
        <v>17.091678095928785</v>
      </c>
      <c r="X121" s="202">
        <f>-(H121*D121-W121)*D121</f>
        <v>-0.712218418750623</v>
      </c>
      <c r="Y121" s="199">
        <f>+M121/C$12</f>
        <v>0.20930232558139536</v>
      </c>
      <c r="Z121" s="202">
        <f>+C121+T121+X121</f>
        <v>19.287781581249376</v>
      </c>
      <c r="AA121" s="200">
        <f t="shared" si="5"/>
        <v>848.4163860793724</v>
      </c>
      <c r="AB121" s="200">
        <f>C$9/AA121</f>
        <v>0.9429332260977302</v>
      </c>
      <c r="AC121" s="1" t="str">
        <f t="shared" si="6"/>
        <v>Good</v>
      </c>
    </row>
    <row r="122" spans="1:29" s="16" customFormat="1" ht="12.75">
      <c r="A122" s="7" t="s">
        <v>365</v>
      </c>
      <c r="B122" s="199">
        <f t="shared" si="7"/>
        <v>0.9785345298031961</v>
      </c>
      <c r="C122" s="8">
        <v>20.1</v>
      </c>
      <c r="D122" s="11">
        <v>0.415</v>
      </c>
      <c r="E122" s="11">
        <v>0.585</v>
      </c>
      <c r="F122" s="10">
        <v>8.97</v>
      </c>
      <c r="G122" s="9">
        <v>7.66</v>
      </c>
      <c r="H122" s="8">
        <v>52</v>
      </c>
      <c r="I122" s="9">
        <v>9.55</v>
      </c>
      <c r="J122" s="9">
        <v>1.87</v>
      </c>
      <c r="K122" s="205">
        <f>12*F$9/I122</f>
        <v>37.69633507853403</v>
      </c>
      <c r="L122" s="10">
        <f>12*F$10/J122</f>
        <v>38.50267379679144</v>
      </c>
      <c r="M122" s="10">
        <f t="shared" si="4"/>
        <v>38.50267379679144</v>
      </c>
      <c r="N122" s="200">
        <f>+(PI()^2)*29000/(M122^2)</f>
        <v>193.0705187644506</v>
      </c>
      <c r="O122" s="200">
        <f>IF(M122&lt;=D$22,C$10*0.658^(C$10/N122),0.877*N122)</f>
        <v>44.863739178591096</v>
      </c>
      <c r="P122" s="200">
        <f>+C$10/O122</f>
        <v>1.1144857944399766</v>
      </c>
      <c r="Q122" s="201">
        <f>+G122/(D$25*SQRT(P122))</f>
        <v>0.5380089213182536</v>
      </c>
      <c r="R122" s="10">
        <f>+C$10*(D$31*D$25/G122)^2</f>
        <v>344.1034678810272</v>
      </c>
      <c r="S122" s="202">
        <f>IF(G122&lt;=D$25*SQRT(P122),1,(1-J116*SQRT(R122/O122))*SQRT(R122/O122))*(F122/2)</f>
        <v>4.485</v>
      </c>
      <c r="T122" s="202">
        <f>-4*(F122/2-S122)*E122</f>
        <v>0</v>
      </c>
      <c r="U122" s="201">
        <f>+H122/(D$26*SQRT(P122))</f>
        <v>1.372668949549437</v>
      </c>
      <c r="V122" s="10">
        <f>+C$10*(D$30*D$26/H122)^2</f>
        <v>40.860759870562134</v>
      </c>
      <c r="W122" s="202">
        <f>IF(H122&lt;=D$26*SQRT(P122),1,(1-C$30*SQRT(V122/O122))*SQRT(V122/O122))*(H122*D122)</f>
        <v>17.056955695956297</v>
      </c>
      <c r="X122" s="202">
        <f>-(H122*D122-W122)*D122</f>
        <v>-1.8770633861781358</v>
      </c>
      <c r="Y122" s="199">
        <f>+M122/C$12</f>
        <v>0.1925133689839572</v>
      </c>
      <c r="Z122" s="202">
        <f>+C122+T122+X122</f>
        <v>18.222936613821865</v>
      </c>
      <c r="AA122" s="200">
        <f t="shared" si="5"/>
        <v>817.5490753105022</v>
      </c>
      <c r="AB122" s="200">
        <f>C$9/AA122</f>
        <v>0.9785345298031961</v>
      </c>
      <c r="AC122" s="1" t="str">
        <f t="shared" si="6"/>
        <v>Good</v>
      </c>
    </row>
    <row r="123" spans="1:29" s="16" customFormat="1" ht="12.75">
      <c r="A123" s="7" t="s">
        <v>326</v>
      </c>
      <c r="B123" s="199">
        <f t="shared" si="7"/>
        <v>0.9103719067417363</v>
      </c>
      <c r="C123" s="8">
        <v>20.8</v>
      </c>
      <c r="D123" s="11">
        <v>0.495</v>
      </c>
      <c r="E123" s="11">
        <v>0.81</v>
      </c>
      <c r="F123" s="10">
        <v>7.64</v>
      </c>
      <c r="G123" s="9">
        <v>4.71</v>
      </c>
      <c r="H123" s="8">
        <v>32.4</v>
      </c>
      <c r="I123" s="9">
        <v>7.5</v>
      </c>
      <c r="J123" s="9">
        <v>1.7</v>
      </c>
      <c r="K123" s="205">
        <f>12*F$9/I123</f>
        <v>48</v>
      </c>
      <c r="L123" s="10">
        <f>12*F$10/J123</f>
        <v>42.35294117647059</v>
      </c>
      <c r="M123" s="10">
        <f t="shared" si="4"/>
        <v>48</v>
      </c>
      <c r="N123" s="200">
        <f>+(PI()^2)*29000/(M123^2)</f>
        <v>124.22679150676709</v>
      </c>
      <c r="O123" s="200">
        <f>IF(M123&lt;=D$22,C$10*0.658^(C$10/N123),0.877*N123)</f>
        <v>42.248160533857096</v>
      </c>
      <c r="P123" s="200">
        <f>+C$10/O123</f>
        <v>1.1834834787642574</v>
      </c>
      <c r="Q123" s="201">
        <f>+G123/(D$25*SQRT(P123))</f>
        <v>0.3210242082439738</v>
      </c>
      <c r="R123" s="10">
        <f>+C$10*(D$31*D$25/G123)^2</f>
        <v>910.1328176486763</v>
      </c>
      <c r="S123" s="202">
        <f>IF(G123&lt;=D$25*SQRT(P123),1,(1-J117*SQRT(R123/O123))*SQRT(R123/O123))*(F123/2)</f>
        <v>3.82</v>
      </c>
      <c r="T123" s="202">
        <f>-4*(F123/2-S123)*E123</f>
        <v>0</v>
      </c>
      <c r="U123" s="201">
        <f>+H123/(D$26*SQRT(P123))</f>
        <v>0.829972389800177</v>
      </c>
      <c r="V123" s="10">
        <f>+C$10*(D$30*D$26/H123)^2</f>
        <v>105.25024261736019</v>
      </c>
      <c r="W123" s="202">
        <f>IF(H123&lt;=D$26*SQRT(P123),1,(1-C$30*SQRT(V123/O123))*SQRT(V123/O123))*(H123*D123)</f>
        <v>16.038</v>
      </c>
      <c r="X123" s="202">
        <f>-(H123*D123-W123)*D123</f>
        <v>0</v>
      </c>
      <c r="Y123" s="199">
        <f>+M123/C$12</f>
        <v>0.24</v>
      </c>
      <c r="Z123" s="202">
        <f>+C123+T123+X123</f>
        <v>20.8</v>
      </c>
      <c r="AA123" s="200">
        <f t="shared" si="5"/>
        <v>878.7617391042277</v>
      </c>
      <c r="AB123" s="200">
        <f>C$9/AA123</f>
        <v>0.9103719067417363</v>
      </c>
      <c r="AC123" s="1" t="str">
        <f t="shared" si="6"/>
        <v>Good</v>
      </c>
    </row>
    <row r="124" spans="1:29" s="16" customFormat="1" ht="12.75">
      <c r="A124" s="7" t="s">
        <v>256</v>
      </c>
      <c r="B124" s="199">
        <f t="shared" si="7"/>
        <v>1.0611895174011527</v>
      </c>
      <c r="C124" s="8">
        <v>21.1</v>
      </c>
      <c r="D124" s="11">
        <v>0.43</v>
      </c>
      <c r="E124" s="11">
        <v>0.67</v>
      </c>
      <c r="F124" s="14">
        <v>12</v>
      </c>
      <c r="G124" s="9">
        <v>8.99</v>
      </c>
      <c r="H124" s="8">
        <v>22.6</v>
      </c>
      <c r="I124" s="9">
        <v>5.31</v>
      </c>
      <c r="J124" s="9">
        <v>3.04</v>
      </c>
      <c r="K124" s="205">
        <f>12*F$9/I124</f>
        <v>67.79661016949153</v>
      </c>
      <c r="L124" s="10">
        <f>12*F$10/J124</f>
        <v>23.684210526315788</v>
      </c>
      <c r="M124" s="10">
        <f t="shared" si="4"/>
        <v>67.79661016949153</v>
      </c>
      <c r="N124" s="200">
        <f>+(PI()^2)*29000/(M124^2)</f>
        <v>62.270418417848084</v>
      </c>
      <c r="O124" s="200">
        <f>IF(M124&lt;=D$22,C$10*0.658^(C$10/N124),0.877*N124)</f>
        <v>35.72848329295678</v>
      </c>
      <c r="P124" s="200">
        <f>+C$10/O124</f>
        <v>1.3994436760727704</v>
      </c>
      <c r="Q124" s="201">
        <f>+G124/(D$25*SQRT(P124))</f>
        <v>0.5634818813780921</v>
      </c>
      <c r="R124" s="10">
        <f>+C$10*(D$31*D$25/G124)^2</f>
        <v>249.8200007176433</v>
      </c>
      <c r="S124" s="202">
        <f>IF(G124&lt;=D$25*SQRT(P124),1,(1-J118*SQRT(R124/O124))*SQRT(R124/O124))*(F124/2)</f>
        <v>6</v>
      </c>
      <c r="T124" s="202">
        <f>-4*(F124/2-S124)*E124</f>
        <v>0</v>
      </c>
      <c r="U124" s="201">
        <f>+H124/(D$26*SQRT(P124))</f>
        <v>0.5323907018776369</v>
      </c>
      <c r="V124" s="10">
        <f>+C$10*(D$30*D$26/H124)^2</f>
        <v>216.31978755188345</v>
      </c>
      <c r="W124" s="202">
        <f>IF(H124&lt;=D$26*SQRT(P124),1,(1-C$30*SQRT(V124/O124))*SQRT(V124/O124))*(H124*D124)</f>
        <v>9.718</v>
      </c>
      <c r="X124" s="202">
        <f>-(H124*D124-W124)*D124</f>
        <v>0</v>
      </c>
      <c r="Y124" s="199">
        <f>+M124/C$12</f>
        <v>0.33898305084745767</v>
      </c>
      <c r="Z124" s="202">
        <f>+C124+T124+X124</f>
        <v>21.1</v>
      </c>
      <c r="AA124" s="200">
        <f t="shared" si="5"/>
        <v>753.8709974813881</v>
      </c>
      <c r="AB124" s="200">
        <f>C$9/AA124</f>
        <v>1.0611895174011527</v>
      </c>
      <c r="AC124" s="1" t="str">
        <f t="shared" si="6"/>
        <v>No Good</v>
      </c>
    </row>
    <row r="125" spans="1:29" s="16" customFormat="1" ht="12.75">
      <c r="A125" s="7" t="s">
        <v>345</v>
      </c>
      <c r="B125" s="199">
        <f t="shared" si="7"/>
        <v>0.8621164086126063</v>
      </c>
      <c r="C125" s="8">
        <v>21.5</v>
      </c>
      <c r="D125" s="11">
        <v>0.455</v>
      </c>
      <c r="E125" s="11">
        <v>0.74</v>
      </c>
      <c r="F125" s="10">
        <v>8.3</v>
      </c>
      <c r="G125" s="9">
        <v>5.6</v>
      </c>
      <c r="H125" s="8">
        <v>41.2</v>
      </c>
      <c r="I125" s="9">
        <v>8.64</v>
      </c>
      <c r="J125" s="9">
        <v>1.81</v>
      </c>
      <c r="K125" s="205">
        <f>12*F$9/I125</f>
        <v>41.666666666666664</v>
      </c>
      <c r="L125" s="10">
        <f>12*F$10/J125</f>
        <v>39.77900552486188</v>
      </c>
      <c r="M125" s="10">
        <f t="shared" si="4"/>
        <v>41.666666666666664</v>
      </c>
      <c r="N125" s="200">
        <f>+(PI()^2)*29000/(M125^2)</f>
        <v>164.86187191579666</v>
      </c>
      <c r="O125" s="200">
        <f>IF(M125&lt;=D$22,C$10*0.658^(C$10/N125),0.877*N125)</f>
        <v>44.03933890278759</v>
      </c>
      <c r="P125" s="200">
        <f>+C$10/O125</f>
        <v>1.1353485598494102</v>
      </c>
      <c r="Q125" s="201">
        <f>+G125/(D$25*SQRT(P125))</f>
        <v>0.3896919159027516</v>
      </c>
      <c r="R125" s="10">
        <f>+C$10*(D$31*D$25/G125)^2</f>
        <v>643.8290000000002</v>
      </c>
      <c r="S125" s="202">
        <f>IF(G125&lt;=D$25*SQRT(P125),1,(1-J119*SQRT(R125/O125))*SQRT(R125/O125))*(F125/2)</f>
        <v>4.15</v>
      </c>
      <c r="T125" s="202">
        <f>-4*(F125/2-S125)*E125</f>
        <v>0</v>
      </c>
      <c r="U125" s="201">
        <f>+H125/(D$26*SQRT(P125))</f>
        <v>1.0775373782008972</v>
      </c>
      <c r="V125" s="10">
        <f>+C$10*(D$30*D$26/H125)^2</f>
        <v>65.09066281576963</v>
      </c>
      <c r="W125" s="202">
        <f>IF(H125&lt;=D$26*SQRT(P125),1,(1-C$30*SQRT(V125/O125))*SQRT(V125/O125))*(H125*D125)</f>
        <v>17.802944295737806</v>
      </c>
      <c r="X125" s="202">
        <f>-(H125*D125-W125)*D125</f>
        <v>-0.42909034543929936</v>
      </c>
      <c r="Y125" s="199">
        <f>+M125/C$12</f>
        <v>0.20833333333333331</v>
      </c>
      <c r="Z125" s="202">
        <f>+C125+T125+X125</f>
        <v>21.0709096545607</v>
      </c>
      <c r="AA125" s="200">
        <f t="shared" si="5"/>
        <v>927.9489312672177</v>
      </c>
      <c r="AB125" s="200">
        <f>C$9/AA125</f>
        <v>0.8621164086126063</v>
      </c>
      <c r="AC125" s="1" t="str">
        <f t="shared" si="6"/>
        <v>Good</v>
      </c>
    </row>
    <row r="126" spans="1:29" s="16" customFormat="1" ht="12.75">
      <c r="A126" s="7" t="s">
        <v>292</v>
      </c>
      <c r="B126" s="199">
        <f t="shared" si="7"/>
        <v>0.9516348131866459</v>
      </c>
      <c r="C126" s="8">
        <v>21.8</v>
      </c>
      <c r="D126" s="11">
        <v>0.45</v>
      </c>
      <c r="E126" s="11">
        <v>0.785</v>
      </c>
      <c r="F126" s="14">
        <v>10.1</v>
      </c>
      <c r="G126" s="9">
        <v>6.41</v>
      </c>
      <c r="H126" s="8">
        <v>25.4</v>
      </c>
      <c r="I126" s="9">
        <v>6.04</v>
      </c>
      <c r="J126" s="9">
        <v>2.48</v>
      </c>
      <c r="K126" s="205">
        <f>12*F$9/I126</f>
        <v>59.602649006622514</v>
      </c>
      <c r="L126" s="10">
        <f>12*F$10/J126</f>
        <v>29.032258064516128</v>
      </c>
      <c r="M126" s="10">
        <f t="shared" si="4"/>
        <v>59.602649006622514</v>
      </c>
      <c r="N126" s="200">
        <f>+(PI()^2)*29000/(M126^2)</f>
        <v>80.56874874725821</v>
      </c>
      <c r="O126" s="200">
        <f>IF(M126&lt;=D$22,C$10*0.658^(C$10/N126),0.877*N126)</f>
        <v>38.56232159428632</v>
      </c>
      <c r="P126" s="200">
        <f>+C$10/O126</f>
        <v>1.2966024329668049</v>
      </c>
      <c r="Q126" s="201">
        <f>+G126/(D$25*SQRT(P126))</f>
        <v>0.4174001392720372</v>
      </c>
      <c r="R126" s="10">
        <f>+C$10*(D$31*D$25/G126)^2</f>
        <v>491.39476977519035</v>
      </c>
      <c r="S126" s="202">
        <f>IF(G126&lt;=D$25*SQRT(P126),1,(1-J120*SQRT(R126/O126))*SQRT(R126/O126))*(F126/2)</f>
        <v>5.05</v>
      </c>
      <c r="T126" s="202">
        <f>-4*(F126/2-S126)*E126</f>
        <v>0</v>
      </c>
      <c r="U126" s="201">
        <f>+H126/(D$26*SQRT(P126))</f>
        <v>0.6216272373289906</v>
      </c>
      <c r="V126" s="10">
        <f>+C$10*(D$30*D$26/H126)^2</f>
        <v>171.25595928141863</v>
      </c>
      <c r="W126" s="202">
        <f>IF(H126&lt;=D$26*SQRT(P126),1,(1-C$30*SQRT(V126/O126))*SQRT(V126/O126))*(H126*D126)</f>
        <v>11.43</v>
      </c>
      <c r="X126" s="202">
        <f>-(H126*D126-W126)*D126</f>
        <v>0</v>
      </c>
      <c r="Y126" s="199">
        <f>+M126/C$12</f>
        <v>0.29801324503311255</v>
      </c>
      <c r="Z126" s="202">
        <f>+C126+T126+X126</f>
        <v>21.8</v>
      </c>
      <c r="AA126" s="200">
        <f t="shared" si="5"/>
        <v>840.6586107554417</v>
      </c>
      <c r="AB126" s="200">
        <f>C$9/AA126</f>
        <v>0.9516348131866459</v>
      </c>
      <c r="AC126" s="1" t="str">
        <f t="shared" si="6"/>
        <v>Good</v>
      </c>
    </row>
    <row r="127" spans="1:29" s="16" customFormat="1" ht="12.75">
      <c r="A127" s="7" t="s">
        <v>327</v>
      </c>
      <c r="B127" s="199">
        <f t="shared" si="7"/>
        <v>0.8407915233122516</v>
      </c>
      <c r="C127" s="8">
        <v>22.3</v>
      </c>
      <c r="D127" s="11">
        <v>0.425</v>
      </c>
      <c r="E127" s="11">
        <v>0.68</v>
      </c>
      <c r="F127" s="14">
        <v>11</v>
      </c>
      <c r="G127" s="9">
        <v>8.11</v>
      </c>
      <c r="H127" s="8">
        <v>37.8</v>
      </c>
      <c r="I127" s="9">
        <v>7.73</v>
      </c>
      <c r="J127" s="9">
        <v>2.61</v>
      </c>
      <c r="K127" s="205">
        <f>12*F$9/I127</f>
        <v>46.57179818887451</v>
      </c>
      <c r="L127" s="10">
        <f>12*F$10/J127</f>
        <v>27.586206896551726</v>
      </c>
      <c r="M127" s="10">
        <f t="shared" si="4"/>
        <v>46.57179818887451</v>
      </c>
      <c r="N127" s="200">
        <f>+(PI()^2)*29000/(M127^2)</f>
        <v>131.96286311510585</v>
      </c>
      <c r="O127" s="200">
        <f>IF(M127&lt;=D$22,C$10*0.658^(C$10/N127),0.877*N127)</f>
        <v>42.66746091891845</v>
      </c>
      <c r="P127" s="200">
        <f>+C$10/O127</f>
        <v>1.1718531856164507</v>
      </c>
      <c r="Q127" s="201">
        <f>+G127/(D$25*SQRT(P127))</f>
        <v>0.5554976524514662</v>
      </c>
      <c r="R127" s="10">
        <f>+C$10*(D$31*D$25/G127)^2</f>
        <v>306.9763233954824</v>
      </c>
      <c r="S127" s="202">
        <f>IF(G127&lt;=D$25*SQRT(P127),1,(1-J121*SQRT(R127/O127))*SQRT(R127/O127))*(F127/2)</f>
        <v>5.5</v>
      </c>
      <c r="T127" s="202">
        <f>-4*(F127/2-S127)*E127</f>
        <v>0</v>
      </c>
      <c r="U127" s="201">
        <f>+H127/(D$26*SQRT(P127))</f>
        <v>0.9730943078884</v>
      </c>
      <c r="V127" s="10">
        <f>+C$10*(D$30*D$26/H127)^2</f>
        <v>77.32670886173402</v>
      </c>
      <c r="W127" s="202">
        <f>IF(H127&lt;=D$26*SQRT(P127),1,(1-C$30*SQRT(V127/O127))*SQRT(V127/O127))*(H127*D127)</f>
        <v>16.064999999999998</v>
      </c>
      <c r="X127" s="202">
        <f>-(H127*D127-W127)*D127</f>
        <v>0</v>
      </c>
      <c r="Y127" s="199">
        <f>+M127/C$12</f>
        <v>0.23285899094437254</v>
      </c>
      <c r="Z127" s="202">
        <f>+C127+T127+X127</f>
        <v>22.3</v>
      </c>
      <c r="AA127" s="200">
        <f t="shared" si="5"/>
        <v>951.4843784918814</v>
      </c>
      <c r="AB127" s="200">
        <f>C$9/AA127</f>
        <v>0.8407915233122516</v>
      </c>
      <c r="AC127" s="1" t="str">
        <f t="shared" si="6"/>
        <v>Good</v>
      </c>
    </row>
    <row r="128" spans="1:29" s="16" customFormat="1" ht="12.75">
      <c r="A128" s="7" t="s">
        <v>366</v>
      </c>
      <c r="B128" s="199">
        <f t="shared" si="7"/>
        <v>0.8544751126836583</v>
      </c>
      <c r="C128" s="8">
        <v>22.4</v>
      </c>
      <c r="D128" s="11">
        <v>0.44</v>
      </c>
      <c r="E128" s="11">
        <v>0.68</v>
      </c>
      <c r="F128" s="10">
        <v>8.99</v>
      </c>
      <c r="G128" s="9">
        <v>6.61</v>
      </c>
      <c r="H128" s="8">
        <v>49</v>
      </c>
      <c r="I128" s="9">
        <v>9.69</v>
      </c>
      <c r="J128" s="9">
        <v>1.92</v>
      </c>
      <c r="K128" s="205">
        <f>12*F$9/I128</f>
        <v>37.15170278637771</v>
      </c>
      <c r="L128" s="10">
        <f>12*F$10/J128</f>
        <v>37.5</v>
      </c>
      <c r="M128" s="10">
        <f t="shared" si="4"/>
        <v>37.5</v>
      </c>
      <c r="N128" s="200">
        <f>+(PI()^2)*29000/(M128^2)</f>
        <v>203.53317520468718</v>
      </c>
      <c r="O128" s="200">
        <f>IF(M128&lt;=D$22,C$10*0.658^(C$10/N128),0.877*N128)</f>
        <v>45.114416168344576</v>
      </c>
      <c r="P128" s="200">
        <f>+C$10/O128</f>
        <v>1.108293185340687</v>
      </c>
      <c r="Q128" s="201">
        <f>+G128/(D$25*SQRT(P128))</f>
        <v>0.46555618882004113</v>
      </c>
      <c r="R128" s="10">
        <f>+C$10*(D$31*D$25/G128)^2</f>
        <v>462.10819438754373</v>
      </c>
      <c r="S128" s="202">
        <f>IF(G128&lt;=D$25*SQRT(P128),1,(1-J122*SQRT(R128/O128))*SQRT(R128/O128))*(F128/2)</f>
        <v>4.495</v>
      </c>
      <c r="T128" s="202">
        <f>-4*(F128/2-S128)*E128</f>
        <v>0</v>
      </c>
      <c r="U128" s="201">
        <f>+H128/(D$26*SQRT(P128))</f>
        <v>1.297085138565924</v>
      </c>
      <c r="V128" s="10">
        <f>+C$10*(D$30*D$26/H128)^2</f>
        <v>46.017282253227826</v>
      </c>
      <c r="W128" s="202">
        <f>IF(H128&lt;=D$26*SQRT(P128),1,(1-C$30*SQRT(V128/O128))*SQRT(V128/O128))*(H128*D128)</f>
        <v>17.816203641676584</v>
      </c>
      <c r="X128" s="202">
        <f>-(H128*D128-W128)*D128</f>
        <v>-1.6472703976623027</v>
      </c>
      <c r="Y128" s="199">
        <f>+M128/C$12</f>
        <v>0.1875</v>
      </c>
      <c r="Z128" s="202">
        <f>+C128+T128+X128</f>
        <v>20.752729602337695</v>
      </c>
      <c r="AA128" s="200">
        <f t="shared" si="5"/>
        <v>936.2472799089868</v>
      </c>
      <c r="AB128" s="200">
        <f>C$9/AA128</f>
        <v>0.8544751126836583</v>
      </c>
      <c r="AC128" s="1" t="str">
        <f t="shared" si="6"/>
        <v>Good</v>
      </c>
    </row>
    <row r="129" spans="1:29" s="16" customFormat="1" ht="12.75">
      <c r="A129" s="7" t="s">
        <v>229</v>
      </c>
      <c r="B129" s="199">
        <f t="shared" si="7"/>
        <v>1.1327814604683153</v>
      </c>
      <c r="C129" s="8">
        <v>22.6</v>
      </c>
      <c r="D129" s="11">
        <v>0.53</v>
      </c>
      <c r="E129" s="11">
        <v>0.87</v>
      </c>
      <c r="F129" s="14">
        <v>10.2</v>
      </c>
      <c r="G129" s="9">
        <v>5.86</v>
      </c>
      <c r="H129" s="8">
        <v>14.8</v>
      </c>
      <c r="I129" s="9">
        <v>4.49</v>
      </c>
      <c r="J129" s="9">
        <v>2.6</v>
      </c>
      <c r="K129" s="205">
        <f>12*F$9/I129</f>
        <v>80.17817371937639</v>
      </c>
      <c r="L129" s="10">
        <f>12*F$10/J129</f>
        <v>27.69230769230769</v>
      </c>
      <c r="M129" s="10">
        <f t="shared" si="4"/>
        <v>80.17817371937639</v>
      </c>
      <c r="N129" s="200">
        <f>+(PI()^2)*29000/(M129^2)</f>
        <v>44.52310292365467</v>
      </c>
      <c r="O129" s="200">
        <f>IF(M129&lt;=D$22,C$10*0.658^(C$10/N129),0.877*N129)</f>
        <v>31.248949001920646</v>
      </c>
      <c r="P129" s="200">
        <f>+C$10/O129</f>
        <v>1.6000538129114954</v>
      </c>
      <c r="Q129" s="201">
        <f>+G129/(D$25*SQRT(P129))</f>
        <v>0.34350123094010376</v>
      </c>
      <c r="R129" s="10">
        <f>+C$10*(D$31*D$25/G129)^2</f>
        <v>587.9648405922026</v>
      </c>
      <c r="S129" s="202">
        <f>IF(G129&lt;=D$25*SQRT(P129),1,(1-J123*SQRT(R129/O129))*SQRT(R129/O129))*(F129/2)</f>
        <v>5.1</v>
      </c>
      <c r="T129" s="202">
        <f>-4*(F129/2-S129)*E129</f>
        <v>0</v>
      </c>
      <c r="U129" s="201">
        <f>+H129/(D$26*SQRT(P129))</f>
        <v>0.32605747097047216</v>
      </c>
      <c r="V129" s="10">
        <f>+C$10*(D$30*D$26/H129)^2</f>
        <v>504.4169772187728</v>
      </c>
      <c r="W129" s="202">
        <f>IF(H129&lt;=D$26*SQRT(P129),1,(1-C$30*SQRT(V129/O129))*SQRT(V129/O129))*(H129*D129)</f>
        <v>7.844000000000001</v>
      </c>
      <c r="X129" s="202">
        <f>-(H129*D129-W129)*D129</f>
        <v>0</v>
      </c>
      <c r="Y129" s="199">
        <f>+M129/C$12</f>
        <v>0.40089086859688194</v>
      </c>
      <c r="Z129" s="202">
        <f>+C129+T129+X129</f>
        <v>22.6</v>
      </c>
      <c r="AA129" s="200">
        <f t="shared" si="5"/>
        <v>706.2262474434067</v>
      </c>
      <c r="AB129" s="200">
        <f>C$9/AA129</f>
        <v>1.1327814604683153</v>
      </c>
      <c r="AC129" s="1" t="str">
        <f t="shared" si="6"/>
        <v>No Good</v>
      </c>
    </row>
    <row r="130" spans="1:29" s="16" customFormat="1" ht="12.75">
      <c r="A130" s="7" t="s">
        <v>305</v>
      </c>
      <c r="B130" s="199">
        <f t="shared" si="7"/>
        <v>0.8590110737316432</v>
      </c>
      <c r="C130" s="8">
        <v>22.6</v>
      </c>
      <c r="D130" s="11">
        <v>0.455</v>
      </c>
      <c r="E130" s="11">
        <v>0.76</v>
      </c>
      <c r="F130" s="14">
        <v>10.3</v>
      </c>
      <c r="G130" s="9">
        <v>6.77</v>
      </c>
      <c r="H130" s="8">
        <v>31.2</v>
      </c>
      <c r="I130" s="9">
        <v>7</v>
      </c>
      <c r="J130" s="9">
        <v>2.47</v>
      </c>
      <c r="K130" s="205">
        <f>12*F$9/I130</f>
        <v>51.42857142857143</v>
      </c>
      <c r="L130" s="10">
        <f>12*F$10/J130</f>
        <v>29.1497975708502</v>
      </c>
      <c r="M130" s="10">
        <f t="shared" si="4"/>
        <v>51.42857142857143</v>
      </c>
      <c r="N130" s="200">
        <f>+(PI()^2)*29000/(M130^2)</f>
        <v>108.2153383792282</v>
      </c>
      <c r="O130" s="200">
        <f>IF(M130&lt;=D$22,C$10*0.658^(C$10/N130),0.877*N130)</f>
        <v>41.208118464319185</v>
      </c>
      <c r="P130" s="200">
        <f>+C$10/O130</f>
        <v>1.213353141645946</v>
      </c>
      <c r="Q130" s="201">
        <f>+G130/(D$25*SQRT(P130))</f>
        <v>0.45571469744122167</v>
      </c>
      <c r="R130" s="10">
        <f>+C$10*(D$31*D$25/G130)^2</f>
        <v>440.52367273290594</v>
      </c>
      <c r="S130" s="202">
        <f>IF(G130&lt;=D$25*SQRT(P130),1,(1-J124*SQRT(R130/O130))*SQRT(R130/O130))*(F130/2)</f>
        <v>5.15</v>
      </c>
      <c r="T130" s="202">
        <f>-4*(F130/2-S130)*E130</f>
        <v>0</v>
      </c>
      <c r="U130" s="201">
        <f>+H130/(D$26*SQRT(P130))</f>
        <v>0.7893338349898412</v>
      </c>
      <c r="V130" s="10">
        <f>+C$10*(D$30*D$26/H130)^2</f>
        <v>113.50211075156149</v>
      </c>
      <c r="W130" s="202">
        <f>IF(H130&lt;=D$26*SQRT(P130),1,(1-C$30*SQRT(V130/O130))*SQRT(V130/O130))*(H130*D130)</f>
        <v>14.196</v>
      </c>
      <c r="X130" s="202">
        <f>-(H130*D130-W130)*D130</f>
        <v>0</v>
      </c>
      <c r="Y130" s="199">
        <f>+M130/C$12</f>
        <v>0.2571428571428572</v>
      </c>
      <c r="Z130" s="202">
        <f>+C130+T130+X130</f>
        <v>22.6</v>
      </c>
      <c r="AA130" s="200">
        <f t="shared" si="5"/>
        <v>931.3034772936136</v>
      </c>
      <c r="AB130" s="200">
        <f>C$9/AA130</f>
        <v>0.8590110737316432</v>
      </c>
      <c r="AC130" s="1" t="str">
        <f t="shared" si="6"/>
        <v>Good</v>
      </c>
    </row>
    <row r="131" spans="1:29" s="16" customFormat="1" ht="12.75">
      <c r="A131" s="7" t="s">
        <v>257</v>
      </c>
      <c r="B131" s="199">
        <f t="shared" si="7"/>
        <v>0.9615061794401716</v>
      </c>
      <c r="C131" s="8">
        <v>23.2</v>
      </c>
      <c r="D131" s="11">
        <v>0.47</v>
      </c>
      <c r="E131" s="11">
        <v>0.735</v>
      </c>
      <c r="F131" s="14">
        <v>12.1</v>
      </c>
      <c r="G131" s="9">
        <v>8.22</v>
      </c>
      <c r="H131" s="8">
        <v>20.7</v>
      </c>
      <c r="I131" s="9">
        <v>5.34</v>
      </c>
      <c r="J131" s="9">
        <v>3.05</v>
      </c>
      <c r="K131" s="205">
        <f>12*F$9/I131</f>
        <v>67.41573033707866</v>
      </c>
      <c r="L131" s="10">
        <f>12*F$10/J131</f>
        <v>23.60655737704918</v>
      </c>
      <c r="M131" s="10">
        <f t="shared" si="4"/>
        <v>67.41573033707866</v>
      </c>
      <c r="N131" s="200">
        <f>+(PI()^2)*29000/(M131^2)</f>
        <v>62.976026593606534</v>
      </c>
      <c r="O131" s="200">
        <f>IF(M131&lt;=D$22,C$10*0.658^(C$10/N131),0.877*N131)</f>
        <v>35.863273016889956</v>
      </c>
      <c r="P131" s="200">
        <f>+C$10/O131</f>
        <v>1.3941839601882486</v>
      </c>
      <c r="Q131" s="201">
        <f>+G131/(D$25*SQRT(P131))</f>
        <v>0.516190197239169</v>
      </c>
      <c r="R131" s="10">
        <f>+C$10*(D$31*D$25/G131)^2</f>
        <v>298.81538470646035</v>
      </c>
      <c r="S131" s="202">
        <f>IF(G131&lt;=D$25*SQRT(P131),1,(1-J125*SQRT(R131/O131))*SQRT(R131/O131))*(F131/2)</f>
        <v>6.05</v>
      </c>
      <c r="T131" s="202">
        <f>-4*(F131/2-S131)*E131</f>
        <v>0</v>
      </c>
      <c r="U131" s="201">
        <f>+H131/(D$26*SQRT(P131))</f>
        <v>0.48855114929999244</v>
      </c>
      <c r="V131" s="10">
        <f>+C$10*(D$30*D$26/H131)^2</f>
        <v>257.8531463744779</v>
      </c>
      <c r="W131" s="202">
        <f>IF(H131&lt;=D$26*SQRT(P131),1,(1-C$30*SQRT(V131/O131))*SQRT(V131/O131))*(H131*D131)</f>
        <v>9.729</v>
      </c>
      <c r="X131" s="202">
        <f>-(H131*D131-W131)*D131</f>
        <v>0</v>
      </c>
      <c r="Y131" s="199">
        <f>+M131/C$12</f>
        <v>0.3370786516853933</v>
      </c>
      <c r="Z131" s="202">
        <f>+C131+T131+X131</f>
        <v>23.2</v>
      </c>
      <c r="AA131" s="200">
        <f t="shared" si="5"/>
        <v>832.0279339918469</v>
      </c>
      <c r="AB131" s="200">
        <f>C$9/AA131</f>
        <v>0.9615061794401716</v>
      </c>
      <c r="AC131" s="1" t="str">
        <f t="shared" si="6"/>
        <v>Good</v>
      </c>
    </row>
    <row r="132" spans="1:29" s="16" customFormat="1" ht="12.75">
      <c r="A132" s="7" t="s">
        <v>293</v>
      </c>
      <c r="B132" s="199">
        <f t="shared" si="7"/>
        <v>0.8636603186890858</v>
      </c>
      <c r="C132" s="8">
        <v>24</v>
      </c>
      <c r="D132" s="11">
        <v>0.51</v>
      </c>
      <c r="E132" s="11">
        <v>0.855</v>
      </c>
      <c r="F132" s="14">
        <v>10.1</v>
      </c>
      <c r="G132" s="9">
        <v>5.92</v>
      </c>
      <c r="H132" s="8">
        <v>22.4</v>
      </c>
      <c r="I132" s="9">
        <v>6.05</v>
      </c>
      <c r="J132" s="9">
        <v>2.48</v>
      </c>
      <c r="K132" s="205">
        <f>12*F$9/I132</f>
        <v>59.50413223140496</v>
      </c>
      <c r="L132" s="10">
        <f>12*F$10/J132</f>
        <v>29.032258064516128</v>
      </c>
      <c r="M132" s="10">
        <f t="shared" si="4"/>
        <v>59.50413223140496</v>
      </c>
      <c r="N132" s="200">
        <f>+(PI()^2)*29000/(M132^2)</f>
        <v>80.83575353113675</v>
      </c>
      <c r="O132" s="200">
        <f>IF(M132&lt;=D$22,C$10*0.658^(C$10/N132),0.877*N132)</f>
        <v>38.595420690311</v>
      </c>
      <c r="P132" s="200">
        <f>+C$10/O132</f>
        <v>1.2954904780336287</v>
      </c>
      <c r="Q132" s="201">
        <f>+G132/(D$25*SQRT(P132))</f>
        <v>0.3856582003560406</v>
      </c>
      <c r="R132" s="10">
        <f>+C$10*(D$31*D$25/G132)^2</f>
        <v>576.1070306793281</v>
      </c>
      <c r="S132" s="202">
        <f>IF(G132&lt;=D$25*SQRT(P132),1,(1-J126*SQRT(R132/O132))*SQRT(R132/O132))*(F132/2)</f>
        <v>5.05</v>
      </c>
      <c r="T132" s="202">
        <f>-4*(F132/2-S132)*E132</f>
        <v>0</v>
      </c>
      <c r="U132" s="201">
        <f>+H132/(D$26*SQRT(P132))</f>
        <v>0.5484419174299581</v>
      </c>
      <c r="V132" s="10">
        <f>+C$10*(D$30*D$26/H132)^2</f>
        <v>220.1998857820472</v>
      </c>
      <c r="W132" s="202">
        <f>IF(H132&lt;=D$26*SQRT(P132),1,(1-C$30*SQRT(V132/O132))*SQRT(V132/O132))*(H132*D132)</f>
        <v>11.424</v>
      </c>
      <c r="X132" s="202">
        <f>-(H132*D132-W132)*D132</f>
        <v>0</v>
      </c>
      <c r="Y132" s="199">
        <f>+M132/C$12</f>
        <v>0.2975206611570248</v>
      </c>
      <c r="Z132" s="202">
        <f>+C132+T132+X132</f>
        <v>24</v>
      </c>
      <c r="AA132" s="200">
        <f t="shared" si="5"/>
        <v>926.290096567464</v>
      </c>
      <c r="AB132" s="200">
        <f>C$9/AA132</f>
        <v>0.8636603186890858</v>
      </c>
      <c r="AC132" s="1" t="str">
        <f t="shared" si="6"/>
        <v>Good</v>
      </c>
    </row>
    <row r="133" spans="1:29" s="16" customFormat="1" ht="12.75">
      <c r="A133" s="7" t="s">
        <v>346</v>
      </c>
      <c r="B133" s="199">
        <f t="shared" si="7"/>
        <v>0.7468993224690444</v>
      </c>
      <c r="C133" s="8">
        <v>24.3</v>
      </c>
      <c r="D133" s="11">
        <v>0.515</v>
      </c>
      <c r="E133" s="11">
        <v>0.835</v>
      </c>
      <c r="F133" s="10">
        <v>8.36</v>
      </c>
      <c r="G133" s="9">
        <v>5</v>
      </c>
      <c r="H133" s="8">
        <v>36.4</v>
      </c>
      <c r="I133" s="9">
        <v>8.67</v>
      </c>
      <c r="J133" s="9">
        <v>1.83</v>
      </c>
      <c r="K133" s="205">
        <f>12*F$9/I133</f>
        <v>41.52249134948097</v>
      </c>
      <c r="L133" s="10">
        <f>12*F$10/J133</f>
        <v>39.34426229508197</v>
      </c>
      <c r="M133" s="10">
        <f t="shared" si="4"/>
        <v>41.52249134948097</v>
      </c>
      <c r="N133" s="200">
        <f>+(PI()^2)*29000/(M133^2)</f>
        <v>166.00873365498708</v>
      </c>
      <c r="O133" s="200">
        <f>IF(M133&lt;=D$22,C$10*0.658^(C$10/N133),0.877*N133)</f>
        <v>44.07797638744402</v>
      </c>
      <c r="P133" s="200">
        <f>+C$10/O133</f>
        <v>1.1343533459998614</v>
      </c>
      <c r="Q133" s="201">
        <f>+G133/(D$25*SQRT(P133))</f>
        <v>0.3480918077021358</v>
      </c>
      <c r="R133" s="10">
        <f>+C$10*(D$31*D$25/G133)^2</f>
        <v>807.6190975999999</v>
      </c>
      <c r="S133" s="202">
        <f>IF(G133&lt;=D$25*SQRT(P133),1,(1-J127*SQRT(R133/O133))*SQRT(R133/O133))*(F133/2)</f>
        <v>4.18</v>
      </c>
      <c r="T133" s="202">
        <f>-4*(F133/2-S133)*E133</f>
        <v>0</v>
      </c>
      <c r="U133" s="201">
        <f>+H133/(D$26*SQRT(P133))</f>
        <v>0.9524165648591058</v>
      </c>
      <c r="V133" s="10">
        <f>+C$10*(D$30*D$26/H133)^2</f>
        <v>83.38930585829007</v>
      </c>
      <c r="W133" s="202">
        <f>IF(H133&lt;=D$26*SQRT(P133),1,(1-C$30*SQRT(V133/O133))*SQRT(V133/O133))*(H133*D133)</f>
        <v>18.746</v>
      </c>
      <c r="X133" s="202">
        <f>-(H133*D133-W133)*D133</f>
        <v>0</v>
      </c>
      <c r="Y133" s="199">
        <f>+M133/C$12</f>
        <v>0.20761245674740486</v>
      </c>
      <c r="Z133" s="202">
        <f>+C133+T133+X133</f>
        <v>24.3</v>
      </c>
      <c r="AA133" s="200">
        <f t="shared" si="5"/>
        <v>1071.0948262148897</v>
      </c>
      <c r="AB133" s="200">
        <f>C$9/AA133</f>
        <v>0.7468993224690444</v>
      </c>
      <c r="AC133" s="1" t="str">
        <f t="shared" si="6"/>
        <v>Good</v>
      </c>
    </row>
    <row r="134" spans="1:29" s="16" customFormat="1" ht="12.75">
      <c r="A134" s="7" t="s">
        <v>367</v>
      </c>
      <c r="B134" s="199">
        <f t="shared" si="7"/>
        <v>0.7567087765858589</v>
      </c>
      <c r="C134" s="8">
        <v>24.7</v>
      </c>
      <c r="D134" s="11">
        <v>0.47</v>
      </c>
      <c r="E134" s="11">
        <v>0.77</v>
      </c>
      <c r="F134" s="10">
        <v>9.02</v>
      </c>
      <c r="G134" s="9">
        <v>5.86</v>
      </c>
      <c r="H134" s="8">
        <v>45.9</v>
      </c>
      <c r="I134" s="9">
        <v>9.79</v>
      </c>
      <c r="J134" s="9">
        <v>1.95</v>
      </c>
      <c r="K134" s="205">
        <f>12*F$9/I134</f>
        <v>36.77221654749745</v>
      </c>
      <c r="L134" s="10">
        <f>12*F$10/J134</f>
        <v>36.92307692307693</v>
      </c>
      <c r="M134" s="10">
        <f t="shared" si="4"/>
        <v>36.92307692307693</v>
      </c>
      <c r="N134" s="200">
        <f>+(PI()^2)*29000/(M134^2)</f>
        <v>209.94327764643631</v>
      </c>
      <c r="O134" s="200">
        <f>IF(M134&lt;=D$22,C$10*0.658^(C$10/N134),0.877*N134)</f>
        <v>45.25627054202234</v>
      </c>
      <c r="P134" s="200">
        <f>+C$10/O134</f>
        <v>1.1048192747913885</v>
      </c>
      <c r="Q134" s="201">
        <f>+G134/(D$25*SQRT(P134))</f>
        <v>0.4133804855505531</v>
      </c>
      <c r="R134" s="10">
        <f>+C$10*(D$31*D$25/G134)^2</f>
        <v>587.9648405922026</v>
      </c>
      <c r="S134" s="202">
        <f>IF(G134&lt;=D$25*SQRT(P134),1,(1-J128*SQRT(R134/O134))*SQRT(R134/O134))*(F134/2)</f>
        <v>4.51</v>
      </c>
      <c r="T134" s="202">
        <f>-4*(F134/2-S134)*E134</f>
        <v>0</v>
      </c>
      <c r="U134" s="201">
        <f>+H134/(D$26*SQRT(P134))</f>
        <v>1.2169333669962912</v>
      </c>
      <c r="V134" s="10">
        <f>+C$10*(D$30*D$26/H134)^2</f>
        <v>52.443027463321336</v>
      </c>
      <c r="W134" s="202">
        <f>IF(H134&lt;=D$26*SQRT(P134),1,(1-C$30*SQRT(V134/O134))*SQRT(V134/O134))*(H134*D134)</f>
        <v>18.723036612157586</v>
      </c>
      <c r="X134" s="202">
        <f>-(H134*D134-W134)*D134</f>
        <v>-1.3394827922859331</v>
      </c>
      <c r="Y134" s="199">
        <f>+M134/C$12</f>
        <v>0.18461538461538463</v>
      </c>
      <c r="Z134" s="202">
        <f>+C134+T134+X134</f>
        <v>23.360517207714068</v>
      </c>
      <c r="AA134" s="200">
        <f t="shared" si="5"/>
        <v>1057.2098867538762</v>
      </c>
      <c r="AB134" s="200">
        <f>C$9/AA134</f>
        <v>0.7567087765858589</v>
      </c>
      <c r="AC134" s="1" t="str">
        <f t="shared" si="6"/>
        <v>Good</v>
      </c>
    </row>
    <row r="135" spans="1:29" s="16" customFormat="1" ht="12.75">
      <c r="A135" s="7" t="s">
        <v>384</v>
      </c>
      <c r="B135" s="199">
        <f t="shared" si="7"/>
        <v>0.7838274797904919</v>
      </c>
      <c r="C135" s="8">
        <v>24.8</v>
      </c>
      <c r="D135" s="11">
        <v>0.46</v>
      </c>
      <c r="E135" s="11">
        <v>0.64</v>
      </c>
      <c r="F135" s="14">
        <v>10</v>
      </c>
      <c r="G135" s="9">
        <v>7.78</v>
      </c>
      <c r="H135" s="8">
        <v>52.7</v>
      </c>
      <c r="I135" s="8">
        <v>10.7</v>
      </c>
      <c r="J135" s="9">
        <v>2.07</v>
      </c>
      <c r="K135" s="205">
        <f>12*F$9/I135</f>
        <v>33.64485981308412</v>
      </c>
      <c r="L135" s="10">
        <f>12*F$10/J135</f>
        <v>34.78260869565218</v>
      </c>
      <c r="M135" s="10">
        <f t="shared" si="4"/>
        <v>34.78260869565218</v>
      </c>
      <c r="N135" s="200">
        <f>+(PI()^2)*29000/(M135^2)</f>
        <v>236.57750174548715</v>
      </c>
      <c r="O135" s="200">
        <f>IF(M135&lt;=D$22,C$10*0.658^(C$10/N135),0.877*N135)</f>
        <v>45.76701102337242</v>
      </c>
      <c r="P135" s="200">
        <f>+C$10/O135</f>
        <v>1.0924899590769839</v>
      </c>
      <c r="Q135" s="201">
        <f>+G135/(D$25*SQRT(P135))</f>
        <v>0.5519107409754179</v>
      </c>
      <c r="R135" s="10">
        <f>+C$10*(D$31*D$25/G135)^2</f>
        <v>333.57031476133517</v>
      </c>
      <c r="S135" s="202">
        <f>IF(G135&lt;=D$25*SQRT(P135),1,(1-J129*SQRT(R135/O135))*SQRT(R135/O135))*(F135/2)</f>
        <v>5</v>
      </c>
      <c r="T135" s="202">
        <f>-4*(F135/2-S135)*E135</f>
        <v>0</v>
      </c>
      <c r="U135" s="201">
        <f>+H135/(D$26*SQRT(P135))</f>
        <v>1.405081847075321</v>
      </c>
      <c r="V135" s="10">
        <f>+C$10*(D$30*D$26/H135)^2</f>
        <v>39.78248389257153</v>
      </c>
      <c r="W135" s="202">
        <f>IF(H135&lt;=D$26*SQRT(P135),1,(1-C$30*SQRT(V135/O135))*SQRT(V135/O135))*(H135*D135)</f>
        <v>18.808566806212255</v>
      </c>
      <c r="X135" s="202">
        <f>-(H135*D135-W135)*D135</f>
        <v>-2.4993792691423633</v>
      </c>
      <c r="Y135" s="199">
        <f>+M135/C$12</f>
        <v>0.1739130434782609</v>
      </c>
      <c r="Z135" s="202">
        <f>+C135+T135+X135</f>
        <v>22.300620730857638</v>
      </c>
      <c r="AA135" s="200">
        <f t="shared" si="5"/>
        <v>1020.632754817209</v>
      </c>
      <c r="AB135" s="200">
        <f>C$9/AA135</f>
        <v>0.7838274797904919</v>
      </c>
      <c r="AC135" s="1" t="str">
        <f t="shared" si="6"/>
        <v>Good</v>
      </c>
    </row>
    <row r="136" spans="1:29" s="16" customFormat="1" ht="12.75">
      <c r="A136" s="7" t="s">
        <v>328</v>
      </c>
      <c r="B136" s="199">
        <f t="shared" si="7"/>
        <v>0.7398869587172552</v>
      </c>
      <c r="C136" s="8">
        <v>25.3</v>
      </c>
      <c r="D136" s="11">
        <v>0.48</v>
      </c>
      <c r="E136" s="11">
        <v>0.77</v>
      </c>
      <c r="F136" s="14">
        <v>11.1</v>
      </c>
      <c r="G136" s="9">
        <v>7.2</v>
      </c>
      <c r="H136" s="8">
        <v>33.4</v>
      </c>
      <c r="I136" s="9">
        <v>7.77</v>
      </c>
      <c r="J136" s="9">
        <v>2.63</v>
      </c>
      <c r="K136" s="205">
        <f>12*F$9/I136</f>
        <v>46.33204633204633</v>
      </c>
      <c r="L136" s="10">
        <f>12*F$10/J136</f>
        <v>27.376425855513308</v>
      </c>
      <c r="M136" s="10">
        <f t="shared" si="4"/>
        <v>46.33204633204633</v>
      </c>
      <c r="N136" s="200">
        <f>+(PI()^2)*29000/(M136^2)</f>
        <v>133.3321184170471</v>
      </c>
      <c r="O136" s="200">
        <f>IF(M136&lt;=D$22,C$10*0.658^(C$10/N136),0.877*N136)</f>
        <v>42.73700595359116</v>
      </c>
      <c r="P136" s="200">
        <f>+C$10/O136</f>
        <v>1.1699462534716598</v>
      </c>
      <c r="Q136" s="201">
        <f>+G136/(D$25*SQRT(P136))</f>
        <v>0.49356859353736443</v>
      </c>
      <c r="R136" s="10">
        <f>+C$10*(D$31*D$25/G136)^2</f>
        <v>389.47680246913586</v>
      </c>
      <c r="S136" s="202">
        <f>IF(G136&lt;=D$25*SQRT(P136),1,(1-J130*SQRT(R136/O136))*SQRT(R136/O136))*(F136/2)</f>
        <v>5.55</v>
      </c>
      <c r="T136" s="202">
        <f>-4*(F136/2-S136)*E136</f>
        <v>0</v>
      </c>
      <c r="U136" s="201">
        <f>+H136/(D$26*SQRT(P136))</f>
        <v>0.860524512819059</v>
      </c>
      <c r="V136" s="10">
        <f>+C$10*(D$30*D$26/H136)^2</f>
        <v>99.04218033095489</v>
      </c>
      <c r="W136" s="202">
        <f>IF(H136&lt;=D$26*SQRT(P136),1,(1-C$30*SQRT(V136/O136))*SQRT(V136/O136))*(H136*D136)</f>
        <v>16.032</v>
      </c>
      <c r="X136" s="202">
        <f>-(H136*D136-W136)*D136</f>
        <v>0</v>
      </c>
      <c r="Y136" s="199">
        <f>+M136/C$12</f>
        <v>0.23166023166023167</v>
      </c>
      <c r="Z136" s="202">
        <f>+C136+T136+X136</f>
        <v>25.3</v>
      </c>
      <c r="AA136" s="200">
        <f t="shared" si="5"/>
        <v>1081.2462506258564</v>
      </c>
      <c r="AB136" s="200">
        <f>C$9/AA136</f>
        <v>0.7398869587172552</v>
      </c>
      <c r="AC136" s="1" t="str">
        <f t="shared" si="6"/>
        <v>Good</v>
      </c>
    </row>
    <row r="137" spans="1:29" s="16" customFormat="1" ht="12.75">
      <c r="A137" s="7" t="s">
        <v>258</v>
      </c>
      <c r="B137" s="199">
        <f t="shared" si="7"/>
        <v>0.8670857592441811</v>
      </c>
      <c r="C137" s="8">
        <v>25.6</v>
      </c>
      <c r="D137" s="11">
        <v>0.515</v>
      </c>
      <c r="E137" s="11">
        <v>0.81</v>
      </c>
      <c r="F137" s="14">
        <v>12.1</v>
      </c>
      <c r="G137" s="9">
        <v>7.48</v>
      </c>
      <c r="H137" s="8">
        <v>18.9</v>
      </c>
      <c r="I137" s="9">
        <v>5.38</v>
      </c>
      <c r="J137" s="9">
        <v>3.07</v>
      </c>
      <c r="K137" s="205">
        <f>12*F$9/I137</f>
        <v>66.91449814126395</v>
      </c>
      <c r="L137" s="10">
        <f>12*F$10/J137</f>
        <v>23.452768729641694</v>
      </c>
      <c r="M137" s="10">
        <f t="shared" si="4"/>
        <v>66.91449814126395</v>
      </c>
      <c r="N137" s="200">
        <f>+(PI()^2)*29000/(M137^2)</f>
        <v>63.92302122823944</v>
      </c>
      <c r="O137" s="200">
        <f>IF(M137&lt;=D$22,C$10*0.658^(C$10/N137),0.877*N137)</f>
        <v>36.040264376201854</v>
      </c>
      <c r="P137" s="200">
        <f>+C$10/O137</f>
        <v>1.38733721479069</v>
      </c>
      <c r="Q137" s="201">
        <f>+G137/(D$25*SQRT(P137))</f>
        <v>0.4708781689513422</v>
      </c>
      <c r="R137" s="10">
        <f>+C$10*(D$31*D$25/G137)^2</f>
        <v>360.8638622780177</v>
      </c>
      <c r="S137" s="202">
        <f>IF(G137&lt;=D$25*SQRT(P137),1,(1-J131*SQRT(R137/O137))*SQRT(R137/O137))*(F137/2)</f>
        <v>6.05</v>
      </c>
      <c r="T137" s="202">
        <f>-4*(F137/2-S137)*E137</f>
        <v>0</v>
      </c>
      <c r="U137" s="201">
        <f>+H137/(D$26*SQRT(P137))</f>
        <v>0.4471677978126014</v>
      </c>
      <c r="V137" s="10">
        <f>+C$10*(D$30*D$26/H137)^2</f>
        <v>309.3068354469361</v>
      </c>
      <c r="W137" s="202">
        <f>IF(H137&lt;=D$26*SQRT(P137),1,(1-C$30*SQRT(V137/O137))*SQRT(V137/O137))*(H137*D137)</f>
        <v>9.7335</v>
      </c>
      <c r="X137" s="202">
        <f>-(H137*D137-W137)*D137</f>
        <v>0</v>
      </c>
      <c r="Y137" s="199">
        <f>+M137/C$12</f>
        <v>0.3345724907063197</v>
      </c>
      <c r="Z137" s="202">
        <f>+C137+T137+X137</f>
        <v>25.6</v>
      </c>
      <c r="AA137" s="200">
        <f t="shared" si="5"/>
        <v>922.6307680307675</v>
      </c>
      <c r="AB137" s="200">
        <f>C$9/AA137</f>
        <v>0.8670857592441811</v>
      </c>
      <c r="AC137" s="1" t="str">
        <f t="shared" si="6"/>
        <v>Good</v>
      </c>
    </row>
    <row r="138" spans="1:29" s="16" customFormat="1" ht="12.75">
      <c r="A138" s="7" t="s">
        <v>230</v>
      </c>
      <c r="B138" s="199">
        <f t="shared" si="7"/>
        <v>0.9783251332466298</v>
      </c>
      <c r="C138" s="8">
        <v>25.9</v>
      </c>
      <c r="D138" s="11">
        <v>0.605</v>
      </c>
      <c r="E138" s="11">
        <v>0.99</v>
      </c>
      <c r="F138" s="14">
        <v>10.3</v>
      </c>
      <c r="G138" s="9">
        <v>5.18</v>
      </c>
      <c r="H138" s="8">
        <v>13</v>
      </c>
      <c r="I138" s="9">
        <v>4.54</v>
      </c>
      <c r="J138" s="9">
        <v>2.63</v>
      </c>
      <c r="K138" s="205">
        <f>12*F$9/I138</f>
        <v>79.29515418502203</v>
      </c>
      <c r="L138" s="10">
        <f>12*F$10/J138</f>
        <v>27.376425855513308</v>
      </c>
      <c r="M138" s="10">
        <f t="shared" si="4"/>
        <v>79.29515418502203</v>
      </c>
      <c r="N138" s="200">
        <f>+(PI()^2)*29000/(M138^2)</f>
        <v>45.52022997014899</v>
      </c>
      <c r="O138" s="200">
        <f>IF(M138&lt;=D$22,C$10*0.658^(C$10/N138),0.877*N138)</f>
        <v>31.572357530596328</v>
      </c>
      <c r="P138" s="200">
        <f>+C$10/O138</f>
        <v>1.583663809442982</v>
      </c>
      <c r="Q138" s="201">
        <f>+G138/(D$25*SQRT(P138))</f>
        <v>0.3052082297220322</v>
      </c>
      <c r="R138" s="10">
        <f>+C$10*(D$31*D$25/G138)^2</f>
        <v>752.4663257852449</v>
      </c>
      <c r="S138" s="202">
        <f>IF(G138&lt;=D$25*SQRT(P138),1,(1-J132*SQRT(R138/O138))*SQRT(R138/O138))*(F138/2)</f>
        <v>5.15</v>
      </c>
      <c r="T138" s="202">
        <f>-4*(F138/2-S138)*E138</f>
        <v>0</v>
      </c>
      <c r="U138" s="201">
        <f>+H138/(D$26*SQRT(P138))</f>
        <v>0.2878800643124556</v>
      </c>
      <c r="V138" s="10">
        <f>+C$10*(D$30*D$26/H138)^2</f>
        <v>653.7721579289941</v>
      </c>
      <c r="W138" s="202">
        <f>IF(H138&lt;=D$26*SQRT(P138),1,(1-C$30*SQRT(V138/O138))*SQRT(V138/O138))*(H138*D138)</f>
        <v>7.865</v>
      </c>
      <c r="X138" s="202">
        <f>-(H138*D138-W138)*D138</f>
        <v>0</v>
      </c>
      <c r="Y138" s="199">
        <f>+M138/C$12</f>
        <v>0.39647577092511016</v>
      </c>
      <c r="Z138" s="202">
        <f>+C138+T138+X138</f>
        <v>25.9</v>
      </c>
      <c r="AA138" s="200">
        <f t="shared" si="5"/>
        <v>817.7240600424449</v>
      </c>
      <c r="AB138" s="200">
        <f>C$9/AA138</f>
        <v>0.9783251332466298</v>
      </c>
      <c r="AC138" s="1" t="str">
        <f t="shared" si="6"/>
        <v>Good</v>
      </c>
    </row>
    <row r="139" spans="1:29" s="16" customFormat="1" ht="12.75">
      <c r="A139" s="7" t="s">
        <v>306</v>
      </c>
      <c r="B139" s="199">
        <f t="shared" si="7"/>
        <v>0.7389564201977435</v>
      </c>
      <c r="C139" s="8">
        <v>26.2</v>
      </c>
      <c r="D139" s="11">
        <v>0.525</v>
      </c>
      <c r="E139" s="11">
        <v>0.875</v>
      </c>
      <c r="F139" s="14">
        <v>10.4</v>
      </c>
      <c r="G139" s="9">
        <v>5.92</v>
      </c>
      <c r="H139" s="8">
        <v>27</v>
      </c>
      <c r="I139" s="9">
        <v>7.05</v>
      </c>
      <c r="J139" s="9">
        <v>2.49</v>
      </c>
      <c r="K139" s="205">
        <f>12*F$9/I139</f>
        <v>51.06382978723404</v>
      </c>
      <c r="L139" s="10">
        <f>12*F$10/J139</f>
        <v>28.915662650602407</v>
      </c>
      <c r="M139" s="10">
        <f t="shared" si="4"/>
        <v>51.06382978723404</v>
      </c>
      <c r="N139" s="200">
        <f>+(PI()^2)*29000/(M139^2)</f>
        <v>109.7667929753794</v>
      </c>
      <c r="O139" s="200">
        <f>IF(M139&lt;=D$22,C$10*0.658^(C$10/N139),0.877*N139)</f>
        <v>41.32090920445244</v>
      </c>
      <c r="P139" s="200">
        <f>+C$10/O139</f>
        <v>1.2100411380738052</v>
      </c>
      <c r="Q139" s="201">
        <f>+G139/(D$25*SQRT(P139))</f>
        <v>0.39904292503364835</v>
      </c>
      <c r="R139" s="10">
        <f>+C$10*(D$31*D$25/G139)^2</f>
        <v>576.1070306793281</v>
      </c>
      <c r="S139" s="202">
        <f>IF(G139&lt;=D$25*SQRT(P139),1,(1-J133*SQRT(R139/O139))*SQRT(R139/O139))*(F139/2)</f>
        <v>5.2</v>
      </c>
      <c r="T139" s="202">
        <f>-4*(F139/2-S139)*E139</f>
        <v>0</v>
      </c>
      <c r="U139" s="201">
        <f>+H139/(D$26*SQRT(P139))</f>
        <v>0.6840115439085758</v>
      </c>
      <c r="V139" s="10">
        <f>+C$10*(D$30*D$26/H139)^2</f>
        <v>151.56034936899863</v>
      </c>
      <c r="W139" s="202">
        <f>IF(H139&lt;=D$26*SQRT(P139),1,(1-C$30*SQRT(V139/O139))*SQRT(V139/O139))*(H139*D139)</f>
        <v>14.175</v>
      </c>
      <c r="X139" s="202">
        <f>-(H139*D139-W139)*D139</f>
        <v>0</v>
      </c>
      <c r="Y139" s="199">
        <f>+M139/C$12</f>
        <v>0.2553191489361702</v>
      </c>
      <c r="Z139" s="202">
        <f>+C139+T139+X139</f>
        <v>26.2</v>
      </c>
      <c r="AA139" s="200">
        <f t="shared" si="5"/>
        <v>1082.607821156654</v>
      </c>
      <c r="AB139" s="200">
        <f>C$9/AA139</f>
        <v>0.7389564201977435</v>
      </c>
      <c r="AC139" s="1" t="str">
        <f t="shared" si="6"/>
        <v>Good</v>
      </c>
    </row>
    <row r="140" spans="1:29" s="16" customFormat="1" ht="12.75">
      <c r="A140" s="7" t="s">
        <v>400</v>
      </c>
      <c r="B140" s="199">
        <f t="shared" si="7"/>
        <v>0.7628204286429873</v>
      </c>
      <c r="C140" s="14">
        <v>26.4</v>
      </c>
      <c r="D140" s="11">
        <v>0.47</v>
      </c>
      <c r="E140" s="11">
        <v>0.61</v>
      </c>
      <c r="F140" s="14">
        <v>10.4</v>
      </c>
      <c r="G140" s="10">
        <v>8.52</v>
      </c>
      <c r="H140" s="14">
        <v>57.5</v>
      </c>
      <c r="I140" s="14">
        <v>11.7</v>
      </c>
      <c r="J140" s="10">
        <v>2.09</v>
      </c>
      <c r="K140" s="205">
        <f>12*F$9/I140</f>
        <v>30.76923076923077</v>
      </c>
      <c r="L140" s="10">
        <f>12*F$10/J140</f>
        <v>34.449760765550245</v>
      </c>
      <c r="M140" s="10">
        <f t="shared" si="4"/>
        <v>34.449760765550245</v>
      </c>
      <c r="N140" s="200">
        <f>+(PI()^2)*29000/(M140^2)</f>
        <v>241.17113243587073</v>
      </c>
      <c r="O140" s="200">
        <f>IF(M140&lt;=D$22,C$10*0.658^(C$10/N140),0.877*N140)</f>
        <v>45.84418901942192</v>
      </c>
      <c r="P140" s="200">
        <f>+C$10/O140</f>
        <v>1.0906507688208307</v>
      </c>
      <c r="Q140" s="201">
        <f>+G140/(D$25*SQRT(P140))</f>
        <v>0.604915504597709</v>
      </c>
      <c r="R140" s="10">
        <f>+C$10*(D$31*D$25/G140)^2</f>
        <v>278.14252903965263</v>
      </c>
      <c r="S140" s="202">
        <f>IF(G140&lt;=D$25*SQRT(P140),1,(1-J134*SQRT(R140/O140))*SQRT(R140/O140))*(F140/2)</f>
        <v>5.2</v>
      </c>
      <c r="T140" s="202">
        <f>-4*(F140/2-S140)*E140</f>
        <v>0</v>
      </c>
      <c r="U140" s="201">
        <f>+H140/(D$26*SQRT(P140))</f>
        <v>1.5343510136470238</v>
      </c>
      <c r="V140" s="10">
        <f>+C$10*(D$30*D$26/H140)^2</f>
        <v>33.41776777013233</v>
      </c>
      <c r="W140" s="202">
        <f>IF(H140&lt;=D$26*SQRT(P140),1,(1-C$30*SQRT(V140/O140))*SQRT(V140/O140))*(H140*D140)</f>
        <v>19.527496323613445</v>
      </c>
      <c r="X140" s="202">
        <f>-(H140*D140-W140)*D140</f>
        <v>-3.52382672790168</v>
      </c>
      <c r="Y140" s="199">
        <f>+M140/C$12</f>
        <v>0.17224880382775123</v>
      </c>
      <c r="Z140" s="202">
        <f>+C140+T140+X140</f>
        <v>22.87617327209832</v>
      </c>
      <c r="AA140" s="200">
        <f t="shared" si="5"/>
        <v>1048.739611527123</v>
      </c>
      <c r="AB140" s="200">
        <f>C$9/AA140</f>
        <v>0.7628204286429873</v>
      </c>
      <c r="AC140" s="1" t="str">
        <f t="shared" si="6"/>
        <v>Good</v>
      </c>
    </row>
    <row r="141" spans="1:29" s="16" customFormat="1" ht="12.75">
      <c r="A141" s="7" t="s">
        <v>294</v>
      </c>
      <c r="B141" s="199">
        <f t="shared" si="7"/>
        <v>0.7763121329926818</v>
      </c>
      <c r="C141" s="8">
        <v>26.5</v>
      </c>
      <c r="D141" s="11">
        <v>0.44</v>
      </c>
      <c r="E141" s="11">
        <v>0.71</v>
      </c>
      <c r="F141" s="14">
        <v>14.5</v>
      </c>
      <c r="G141" s="8">
        <v>10.2</v>
      </c>
      <c r="H141" s="8">
        <v>25.9</v>
      </c>
      <c r="I141" s="9">
        <v>6.14</v>
      </c>
      <c r="J141" s="9">
        <v>3.7</v>
      </c>
      <c r="K141" s="205">
        <f>12*F$9/I141</f>
        <v>58.63192182410424</v>
      </c>
      <c r="L141" s="10">
        <f>12*F$10/J141</f>
        <v>19.45945945945946</v>
      </c>
      <c r="M141" s="10">
        <f t="shared" si="4"/>
        <v>58.63192182410424</v>
      </c>
      <c r="N141" s="200">
        <f>+(PI()^2)*29000/(M141^2)</f>
        <v>83.25867287268471</v>
      </c>
      <c r="O141" s="200">
        <f>IF(M141&lt;=D$22,C$10*0.658^(C$10/N141),0.877*N141)</f>
        <v>38.88729540900736</v>
      </c>
      <c r="P141" s="200">
        <f>+C$10/O141</f>
        <v>1.285766970269129</v>
      </c>
      <c r="Q141" s="201">
        <f>+G141/(D$25*SQRT(P141))</f>
        <v>0.6669864564895736</v>
      </c>
      <c r="R141" s="10">
        <f>+C$10*(D$31*D$25/G141)^2</f>
        <v>194.06456593617844</v>
      </c>
      <c r="S141" s="202">
        <f>IF(G141&lt;=D$25*SQRT(P141),1,(1-J135*SQRT(R141/O141))*SQRT(R141/O141))*(F141/2)</f>
        <v>7.25</v>
      </c>
      <c r="T141" s="202">
        <f>-4*(F141/2-S141)*E141</f>
        <v>0</v>
      </c>
      <c r="U141" s="201">
        <f>+H141/(D$26*SQRT(P141))</f>
        <v>0.6365292515413065</v>
      </c>
      <c r="V141" s="10">
        <f>+C$10*(D$30*D$26/H141)^2</f>
        <v>164.70758439796666</v>
      </c>
      <c r="W141" s="202">
        <f>IF(H141&lt;=D$26*SQRT(P141),1,(1-C$30*SQRT(V141/O141))*SQRT(V141/O141))*(H141*D141)</f>
        <v>11.395999999999999</v>
      </c>
      <c r="X141" s="202">
        <f>-(H141*D141-W141)*D141</f>
        <v>0</v>
      </c>
      <c r="Y141" s="199">
        <f>+M141/C$12</f>
        <v>0.2931596091205212</v>
      </c>
      <c r="Z141" s="202">
        <f>+C141+T141+X141</f>
        <v>26.5</v>
      </c>
      <c r="AA141" s="200">
        <f t="shared" si="5"/>
        <v>1030.513328338695</v>
      </c>
      <c r="AB141" s="200">
        <f>C$9/AA141</f>
        <v>0.7763121329926818</v>
      </c>
      <c r="AC141" s="1" t="str">
        <f t="shared" si="6"/>
        <v>Good</v>
      </c>
    </row>
    <row r="142" spans="1:29" s="16" customFormat="1" ht="12.75">
      <c r="A142" s="7" t="s">
        <v>347</v>
      </c>
      <c r="B142" s="199">
        <f t="shared" si="7"/>
        <v>0.6642457251965386</v>
      </c>
      <c r="C142" s="8">
        <v>27.3</v>
      </c>
      <c r="D142" s="11">
        <v>0.58</v>
      </c>
      <c r="E142" s="11">
        <v>0.93</v>
      </c>
      <c r="F142" s="10">
        <v>8.42</v>
      </c>
      <c r="G142" s="9">
        <v>4.53</v>
      </c>
      <c r="H142" s="8">
        <v>32.3</v>
      </c>
      <c r="I142" s="9">
        <v>8.7</v>
      </c>
      <c r="J142" s="9">
        <v>1.84</v>
      </c>
      <c r="K142" s="205">
        <f>12*F$9/I142</f>
        <v>41.37931034482759</v>
      </c>
      <c r="L142" s="10">
        <f>12*F$10/J142</f>
        <v>39.130434782608695</v>
      </c>
      <c r="M142" s="10">
        <f t="shared" si="4"/>
        <v>41.37931034482759</v>
      </c>
      <c r="N142" s="200">
        <f>+(PI()^2)*29000/(M142^2)</f>
        <v>167.1595706515058</v>
      </c>
      <c r="O142" s="200">
        <f>IF(M142&lt;=D$22,C$10*0.658^(C$10/N142),0.877*N142)</f>
        <v>44.116248238343964</v>
      </c>
      <c r="P142" s="200">
        <f>+C$10/O142</f>
        <v>1.133369268616594</v>
      </c>
      <c r="Q142" s="201">
        <f>+G142/(D$25*SQRT(P142))</f>
        <v>0.31550806269019266</v>
      </c>
      <c r="R142" s="10">
        <f>+C$10*(D$31*D$25/G142)^2</f>
        <v>983.898242279822</v>
      </c>
      <c r="S142" s="202">
        <f>IF(G142&lt;=D$25*SQRT(P142),1,(1-J136*SQRT(R142/O142))*SQRT(R142/O142))*(F142/2)</f>
        <v>4.21</v>
      </c>
      <c r="T142" s="202">
        <f>-4*(F142/2-S142)*E142</f>
        <v>0</v>
      </c>
      <c r="U142" s="201">
        <f>+H142/(D$26*SQRT(P142))</f>
        <v>0.8455057021704971</v>
      </c>
      <c r="V142" s="10">
        <f>+C$10*(D$30*D$26/H142)^2</f>
        <v>105.90295573618076</v>
      </c>
      <c r="W142" s="202">
        <f>IF(H142&lt;=D$26*SQRT(P142),1,(1-C$30*SQRT(V142/O142))*SQRT(V142/O142))*(H142*D142)</f>
        <v>18.733999999999998</v>
      </c>
      <c r="X142" s="202">
        <f>-(H142*D142-W142)*D142</f>
        <v>0</v>
      </c>
      <c r="Y142" s="199">
        <f>+M142/C$12</f>
        <v>0.20689655172413793</v>
      </c>
      <c r="Z142" s="202">
        <f>+C142+T142+X142</f>
        <v>27.3</v>
      </c>
      <c r="AA142" s="200">
        <f t="shared" si="5"/>
        <v>1204.3735769067903</v>
      </c>
      <c r="AB142" s="200">
        <f>C$9/AA142</f>
        <v>0.6642457251965386</v>
      </c>
      <c r="AC142" s="1" t="str">
        <f t="shared" si="6"/>
        <v>Good</v>
      </c>
    </row>
    <row r="143" spans="1:29" s="16" customFormat="1" ht="12.75">
      <c r="A143" s="7" t="s">
        <v>368</v>
      </c>
      <c r="B143" s="199">
        <f t="shared" si="7"/>
        <v>0.6555324014125994</v>
      </c>
      <c r="C143" s="8">
        <v>27.7</v>
      </c>
      <c r="D143" s="11">
        <v>0.515</v>
      </c>
      <c r="E143" s="11">
        <v>0.875</v>
      </c>
      <c r="F143" s="10">
        <v>9.07</v>
      </c>
      <c r="G143" s="9">
        <v>5.18</v>
      </c>
      <c r="H143" s="8">
        <v>41.9</v>
      </c>
      <c r="I143" s="9">
        <v>9.87</v>
      </c>
      <c r="J143" s="9">
        <v>1.98</v>
      </c>
      <c r="K143" s="205">
        <f>12*F$9/I143</f>
        <v>36.474164133738604</v>
      </c>
      <c r="L143" s="10">
        <f>12*F$10/J143</f>
        <v>36.36363636363637</v>
      </c>
      <c r="M143" s="10">
        <f t="shared" si="4"/>
        <v>36.474164133738604</v>
      </c>
      <c r="N143" s="200">
        <f>+(PI()^2)*29000/(M143^2)</f>
        <v>215.14291423174362</v>
      </c>
      <c r="O143" s="200">
        <f>IF(M143&lt;=D$22,C$10*0.658^(C$10/N143),0.877*N143)</f>
        <v>45.36543058213616</v>
      </c>
      <c r="P143" s="200">
        <f>+C$10/O143</f>
        <v>1.1021608162513246</v>
      </c>
      <c r="Q143" s="201">
        <f>+G143/(D$25*SQRT(P143))</f>
        <v>0.36585184744949384</v>
      </c>
      <c r="R143" s="10">
        <f>+C$10*(D$31*D$25/G143)^2</f>
        <v>752.4663257852449</v>
      </c>
      <c r="S143" s="202">
        <f>IF(G143&lt;=D$25*SQRT(P143),1,(1-J137*SQRT(R143/O143))*SQRT(R143/O143))*(F143/2)</f>
        <v>4.535</v>
      </c>
      <c r="T143" s="202">
        <f>-4*(F143/2-S143)*E143</f>
        <v>0</v>
      </c>
      <c r="U143" s="201">
        <f>+H143/(D$26*SQRT(P143))</f>
        <v>1.112221469844643</v>
      </c>
      <c r="V143" s="10">
        <f>+C$10*(D$30*D$26/H143)^2</f>
        <v>62.93396294735164</v>
      </c>
      <c r="W143" s="202">
        <f>IF(H143&lt;=D$26*SQRT(P143),1,(1-C$30*SQRT(V143/O143))*SQRT(V143/O143))*(H143*D143)</f>
        <v>20.02732784172545</v>
      </c>
      <c r="X143" s="202">
        <f>-(H143*D143-W143)*D143</f>
        <v>-0.7988536615113915</v>
      </c>
      <c r="Y143" s="199">
        <f>+M143/C$12</f>
        <v>0.18237082066869303</v>
      </c>
      <c r="Z143" s="202">
        <f>+C143+T143+X143</f>
        <v>26.90114633848861</v>
      </c>
      <c r="AA143" s="200">
        <f t="shared" si="5"/>
        <v>1220.3820867985914</v>
      </c>
      <c r="AB143" s="200">
        <f>C$9/AA143</f>
        <v>0.6555324014125994</v>
      </c>
      <c r="AC143" s="1" t="str">
        <f t="shared" si="6"/>
        <v>Good</v>
      </c>
    </row>
    <row r="144" spans="1:29" s="16" customFormat="1" ht="12.75">
      <c r="A144" s="7" t="s">
        <v>385</v>
      </c>
      <c r="B144" s="199">
        <f t="shared" si="7"/>
        <v>0.6829659567452893</v>
      </c>
      <c r="C144" s="8">
        <v>27.7</v>
      </c>
      <c r="D144" s="11">
        <v>0.49</v>
      </c>
      <c r="E144" s="11">
        <v>0.745</v>
      </c>
      <c r="F144" s="14">
        <v>10</v>
      </c>
      <c r="G144" s="9">
        <v>6.7</v>
      </c>
      <c r="H144" s="8">
        <v>49.5</v>
      </c>
      <c r="I144" s="8">
        <v>10.9</v>
      </c>
      <c r="J144" s="9">
        <v>2.12</v>
      </c>
      <c r="K144" s="205">
        <f>12*F$9/I144</f>
        <v>33.027522935779814</v>
      </c>
      <c r="L144" s="10">
        <f>12*F$10/J144</f>
        <v>33.9622641509434</v>
      </c>
      <c r="M144" s="10">
        <f t="shared" si="4"/>
        <v>33.9622641509434</v>
      </c>
      <c r="N144" s="200">
        <f>+(PI()^2)*29000/(M144^2)</f>
        <v>248.14439633245064</v>
      </c>
      <c r="O144" s="200">
        <f>IF(M144&lt;=D$22,C$10*0.658^(C$10/N144),0.877*N144)</f>
        <v>45.95611681091844</v>
      </c>
      <c r="P144" s="200">
        <f>+C$10/O144</f>
        <v>1.087994449263842</v>
      </c>
      <c r="Q144" s="201">
        <f>+G144/(D$25*SQRT(P144))</f>
        <v>0.47627681320127435</v>
      </c>
      <c r="R144" s="10">
        <f>+C$10*(D$31*D$25/G144)^2</f>
        <v>449.7767306749834</v>
      </c>
      <c r="S144" s="202">
        <f>IF(G144&lt;=D$25*SQRT(P144),1,(1-J138*SQRT(R144/O144))*SQRT(R144/O144))*(F144/2)</f>
        <v>5</v>
      </c>
      <c r="T144" s="202">
        <f>-4*(F144/2-S144)*E144</f>
        <v>0</v>
      </c>
      <c r="U144" s="201">
        <f>+H144/(D$26*SQRT(P144))</f>
        <v>1.3224875550374964</v>
      </c>
      <c r="V144" s="10">
        <f>+C$10*(D$30*D$26/H144)^2</f>
        <v>45.09233534945414</v>
      </c>
      <c r="W144" s="202">
        <f>IF(H144&lt;=D$26*SQRT(P144),1,(1-C$30*SQRT(V144/O144))*SQRT(V144/O144))*(H144*D144)</f>
        <v>19.74213331451471</v>
      </c>
      <c r="X144" s="202">
        <f>-(H144*D144-W144)*D144</f>
        <v>-2.2113046758877917</v>
      </c>
      <c r="Y144" s="199">
        <f>+M144/C$12</f>
        <v>0.169811320754717</v>
      </c>
      <c r="Z144" s="202">
        <f>+C144+T144+X144</f>
        <v>25.488695324112207</v>
      </c>
      <c r="AA144" s="200">
        <f t="shared" si="5"/>
        <v>1171.3614596728112</v>
      </c>
      <c r="AB144" s="200">
        <f>C$9/AA144</f>
        <v>0.6829659567452893</v>
      </c>
      <c r="AC144" s="1" t="str">
        <f t="shared" si="6"/>
        <v>Good</v>
      </c>
    </row>
    <row r="145" spans="1:29" s="16" customFormat="1" ht="12.75">
      <c r="A145" s="7" t="s">
        <v>259</v>
      </c>
      <c r="B145" s="199">
        <f t="shared" si="7"/>
        <v>0.7815087380979155</v>
      </c>
      <c r="C145" s="8">
        <v>28.2</v>
      </c>
      <c r="D145" s="11">
        <v>0.55</v>
      </c>
      <c r="E145" s="11">
        <v>0.9</v>
      </c>
      <c r="F145" s="14">
        <v>12.2</v>
      </c>
      <c r="G145" s="9">
        <v>6.76</v>
      </c>
      <c r="H145" s="8">
        <v>17.7</v>
      </c>
      <c r="I145" s="9">
        <v>5.44</v>
      </c>
      <c r="J145" s="9">
        <v>3.09</v>
      </c>
      <c r="K145" s="205">
        <f>12*F$9/I145</f>
        <v>66.17647058823529</v>
      </c>
      <c r="L145" s="10">
        <f>12*F$10/J145</f>
        <v>23.300970873786408</v>
      </c>
      <c r="M145" s="10">
        <f t="shared" si="4"/>
        <v>66.17647058823529</v>
      </c>
      <c r="N145" s="200">
        <f>+(PI()^2)*29000/(M145^2)</f>
        <v>65.35676403794957</v>
      </c>
      <c r="O145" s="200">
        <f>IF(M145&lt;=D$22,C$10*0.658^(C$10/N145),0.877*N145)</f>
        <v>36.300034719108666</v>
      </c>
      <c r="P145" s="200">
        <f>+C$10/O145</f>
        <v>1.377409150897576</v>
      </c>
      <c r="Q145" s="201">
        <f>+G145/(D$25*SQRT(P145))</f>
        <v>0.427083890441205</v>
      </c>
      <c r="R145" s="10">
        <f>+C$10*(D$31*D$25/G145)^2</f>
        <v>441.8279612058402</v>
      </c>
      <c r="S145" s="202">
        <f>IF(G145&lt;=D$25*SQRT(P145),1,(1-J139*SQRT(R145/O145))*SQRT(R145/O145))*(F145/2)</f>
        <v>6.1</v>
      </c>
      <c r="T145" s="202">
        <f>-4*(F145/2-S145)*E145</f>
        <v>0</v>
      </c>
      <c r="U145" s="201">
        <f>+H145/(D$26*SQRT(P145))</f>
        <v>0.4202827054180954</v>
      </c>
      <c r="V145" s="10">
        <f>+C$10*(D$30*D$26/H145)^2</f>
        <v>352.6684371987615</v>
      </c>
      <c r="W145" s="202">
        <f>IF(H145&lt;=D$26*SQRT(P145),1,(1-C$30*SQRT(V145/O145))*SQRT(V145/O145))*(H145*D145)</f>
        <v>9.735000000000001</v>
      </c>
      <c r="X145" s="202">
        <f>-(H145*D145-W145)*D145</f>
        <v>0</v>
      </c>
      <c r="Y145" s="199">
        <f>+M145/C$12</f>
        <v>0.33088235294117646</v>
      </c>
      <c r="Z145" s="202">
        <f>+C145+T145+X145</f>
        <v>28.2</v>
      </c>
      <c r="AA145" s="200">
        <f t="shared" si="5"/>
        <v>1023.6609790788643</v>
      </c>
      <c r="AB145" s="200">
        <f>C$9/AA145</f>
        <v>0.7815087380979155</v>
      </c>
      <c r="AC145" s="1" t="str">
        <f t="shared" si="6"/>
        <v>Good</v>
      </c>
    </row>
    <row r="146" spans="1:29" s="16" customFormat="1" ht="12.75">
      <c r="A146" s="7" t="s">
        <v>329</v>
      </c>
      <c r="B146" s="199">
        <f t="shared" si="7"/>
        <v>0.6554991510186654</v>
      </c>
      <c r="C146" s="8">
        <v>28.5</v>
      </c>
      <c r="D146" s="11">
        <v>0.535</v>
      </c>
      <c r="E146" s="11">
        <v>0.87</v>
      </c>
      <c r="F146" s="14">
        <v>11.1</v>
      </c>
      <c r="G146" s="9">
        <v>6.41</v>
      </c>
      <c r="H146" s="8">
        <v>30</v>
      </c>
      <c r="I146" s="9">
        <v>7.82</v>
      </c>
      <c r="J146" s="9">
        <v>2.65</v>
      </c>
      <c r="K146" s="205">
        <f>12*F$9/I146</f>
        <v>46.03580562659847</v>
      </c>
      <c r="L146" s="10">
        <f>12*F$10/J146</f>
        <v>27.169811320754718</v>
      </c>
      <c r="M146" s="10">
        <f t="shared" si="4"/>
        <v>46.03580562659847</v>
      </c>
      <c r="N146" s="200">
        <f>+(PI()^2)*29000/(M146^2)</f>
        <v>135.05362568779418</v>
      </c>
      <c r="O146" s="200">
        <f>IF(M146&lt;=D$22,C$10*0.658^(C$10/N146),0.877*N146)</f>
        <v>42.822596177240804</v>
      </c>
      <c r="P146" s="200">
        <f>+C$10/O146</f>
        <v>1.1676078627519977</v>
      </c>
      <c r="Q146" s="201">
        <f>+G146/(D$25*SQRT(P146))</f>
        <v>0.4398529411345761</v>
      </c>
      <c r="R146" s="10">
        <f>+C$10*(D$31*D$25/G146)^2</f>
        <v>491.39476977519035</v>
      </c>
      <c r="S146" s="202">
        <f>IF(G146&lt;=D$25*SQRT(P146),1,(1-J140*SQRT(R146/O146))*SQRT(R146/O146))*(F146/2)</f>
        <v>5.55</v>
      </c>
      <c r="T146" s="202">
        <f>-4*(F146/2-S146)*E146</f>
        <v>0</v>
      </c>
      <c r="U146" s="201">
        <f>+H146/(D$26*SQRT(P146))</f>
        <v>0.7736997990829012</v>
      </c>
      <c r="V146" s="10">
        <f>+C$10*(D$30*D$26/H146)^2</f>
        <v>122.7638829888889</v>
      </c>
      <c r="W146" s="202">
        <f>IF(H146&lt;=D$26*SQRT(P146),1,(1-C$30*SQRT(V146/O146))*SQRT(V146/O146))*(H146*D146)</f>
        <v>16.05</v>
      </c>
      <c r="X146" s="202">
        <f>-(H146*D146-W146)*D146</f>
        <v>0</v>
      </c>
      <c r="Y146" s="199">
        <f>+M146/C$12</f>
        <v>0.23017902813299235</v>
      </c>
      <c r="Z146" s="202">
        <f>+C146+T146+X146</f>
        <v>28.5</v>
      </c>
      <c r="AA146" s="200">
        <f t="shared" si="5"/>
        <v>1220.443991051363</v>
      </c>
      <c r="AB146" s="200">
        <f>C$9/AA146</f>
        <v>0.6554991510186654</v>
      </c>
      <c r="AC146" s="1" t="str">
        <f t="shared" si="6"/>
        <v>Good</v>
      </c>
    </row>
    <row r="147" spans="1:29" s="16" customFormat="1" ht="12.75">
      <c r="A147" s="7" t="s">
        <v>295</v>
      </c>
      <c r="B147" s="199">
        <f t="shared" si="7"/>
        <v>0.7052292130288251</v>
      </c>
      <c r="C147" s="8">
        <v>29.1</v>
      </c>
      <c r="D147" s="11">
        <v>0.485</v>
      </c>
      <c r="E147" s="11">
        <v>0.78</v>
      </c>
      <c r="F147" s="14">
        <v>14.6</v>
      </c>
      <c r="G147" s="9">
        <v>9.34</v>
      </c>
      <c r="H147" s="8">
        <v>23.5</v>
      </c>
      <c r="I147" s="9">
        <v>6.17</v>
      </c>
      <c r="J147" s="9">
        <v>3.71</v>
      </c>
      <c r="K147" s="205">
        <f>12*F$9/I147</f>
        <v>58.34683954619125</v>
      </c>
      <c r="L147" s="10">
        <f>12*F$10/J147</f>
        <v>19.40700808625337</v>
      </c>
      <c r="M147" s="10">
        <f t="shared" si="4"/>
        <v>58.34683954619125</v>
      </c>
      <c r="N147" s="200">
        <f>+(PI()^2)*29000/(M147^2)</f>
        <v>84.07426316785717</v>
      </c>
      <c r="O147" s="200">
        <f>IF(M147&lt;=D$22,C$10*0.658^(C$10/N147),0.877*N147)</f>
        <v>38.98223219744052</v>
      </c>
      <c r="P147" s="200">
        <f>+C$10/O147</f>
        <v>1.2826356311961757</v>
      </c>
      <c r="Q147" s="201">
        <f>+G147/(D$25*SQRT(P147))</f>
        <v>0.6114954111276779</v>
      </c>
      <c r="R147" s="10">
        <f>+C$10*(D$31*D$25/G147)^2</f>
        <v>231.4476823682075</v>
      </c>
      <c r="S147" s="202">
        <f>IF(G147&lt;=D$25*SQRT(P147),1,(1-J141*SQRT(R147/O147))*SQRT(R147/O147))*(F147/2)</f>
        <v>7.3</v>
      </c>
      <c r="T147" s="202">
        <f>-4*(F147/2-S147)*E147</f>
        <v>0</v>
      </c>
      <c r="U147" s="201">
        <f>+H147/(D$26*SQRT(P147))</f>
        <v>0.5782504067401694</v>
      </c>
      <c r="V147" s="10">
        <f>+C$10*(D$30*D$26/H147)^2</f>
        <v>200.06789441376193</v>
      </c>
      <c r="W147" s="202">
        <f>IF(H147&lt;=D$26*SQRT(P147),1,(1-C$30*SQRT(V147/O147))*SQRT(V147/O147))*(H147*D147)</f>
        <v>11.397499999999999</v>
      </c>
      <c r="X147" s="202">
        <f>-(H147*D147-W147)*D147</f>
        <v>0</v>
      </c>
      <c r="Y147" s="199">
        <f>+M147/C$12</f>
        <v>0.2917341977309562</v>
      </c>
      <c r="Z147" s="202">
        <f>+C147+T147+X147</f>
        <v>29.1</v>
      </c>
      <c r="AA147" s="200">
        <f t="shared" si="5"/>
        <v>1134.382956945519</v>
      </c>
      <c r="AB147" s="200">
        <f>C$9/AA147</f>
        <v>0.7052292130288251</v>
      </c>
      <c r="AC147" s="1" t="str">
        <f t="shared" si="6"/>
        <v>Good</v>
      </c>
    </row>
    <row r="148" spans="1:29" s="16" customFormat="1" ht="12.75">
      <c r="A148" s="7" t="s">
        <v>401</v>
      </c>
      <c r="B148" s="199">
        <f t="shared" si="7"/>
        <v>0.6686350176327857</v>
      </c>
      <c r="C148" s="8">
        <v>29.1</v>
      </c>
      <c r="D148" s="11">
        <v>0.52</v>
      </c>
      <c r="E148" s="11">
        <v>0.67</v>
      </c>
      <c r="F148" s="14">
        <v>10.5</v>
      </c>
      <c r="G148" s="9">
        <v>7.8</v>
      </c>
      <c r="H148" s="8">
        <v>51.9</v>
      </c>
      <c r="I148" s="8">
        <v>11.7</v>
      </c>
      <c r="J148" s="9">
        <v>2.1</v>
      </c>
      <c r="K148" s="205">
        <f>12*F$9/I148</f>
        <v>30.76923076923077</v>
      </c>
      <c r="L148" s="10">
        <f>12*F$10/J148</f>
        <v>34.285714285714285</v>
      </c>
      <c r="M148" s="10">
        <f t="shared" si="4"/>
        <v>34.285714285714285</v>
      </c>
      <c r="N148" s="200">
        <f>+(PI()^2)*29000/(M148^2)</f>
        <v>243.4845113532635</v>
      </c>
      <c r="O148" s="200">
        <f>IF(M148&lt;=D$22,C$10*0.658^(C$10/N148),0.877*N148)</f>
        <v>45.88200115073799</v>
      </c>
      <c r="P148" s="200">
        <f>+C$10/O148</f>
        <v>1.0897519451196773</v>
      </c>
      <c r="Q148" s="201">
        <f>+G148/(D$25*SQRT(P148))</f>
        <v>0.5540242218993982</v>
      </c>
      <c r="R148" s="10">
        <f>+C$10*(D$31*D$25/G148)^2</f>
        <v>331.8618908612755</v>
      </c>
      <c r="S148" s="202">
        <f>IF(G148&lt;=D$25*SQRT(P148),1,(1-J142*SQRT(R148/O148))*SQRT(R148/O148))*(F148/2)</f>
        <v>5.25</v>
      </c>
      <c r="T148" s="202">
        <f>-4*(F148/2-S148)*E148</f>
        <v>0</v>
      </c>
      <c r="U148" s="201">
        <f>+H148/(D$26*SQRT(P148))</f>
        <v>1.3854895874448554</v>
      </c>
      <c r="V148" s="10">
        <f>+C$10*(D$30*D$26/H148)^2</f>
        <v>41.01837114133078</v>
      </c>
      <c r="W148" s="202">
        <f>IF(H148&lt;=D$26*SQRT(P148),1,(1-C$30*SQRT(V148/O148))*SQRT(V148/O148))*(H148*D148)</f>
        <v>21.1746413321507</v>
      </c>
      <c r="X148" s="202">
        <f>-(H148*D148-W148)*D148</f>
        <v>-3.0229465072816364</v>
      </c>
      <c r="Y148" s="199">
        <f>+M148/C$12</f>
        <v>0.17142857142857143</v>
      </c>
      <c r="Z148" s="202">
        <f>+C148+T148+X148</f>
        <v>26.077053492718363</v>
      </c>
      <c r="AA148" s="200">
        <f t="shared" si="5"/>
        <v>1196.4673983607602</v>
      </c>
      <c r="AB148" s="200">
        <f>C$9/AA148</f>
        <v>0.6686350176327857</v>
      </c>
      <c r="AC148" s="1" t="str">
        <f t="shared" si="6"/>
        <v>Good</v>
      </c>
    </row>
    <row r="149" spans="1:29" s="16" customFormat="1" ht="12.75">
      <c r="A149" s="7" t="s">
        <v>213</v>
      </c>
      <c r="B149" s="199">
        <f t="shared" si="7"/>
        <v>0.8516497312955686</v>
      </c>
      <c r="C149" s="8">
        <v>29.4</v>
      </c>
      <c r="D149" s="11">
        <v>0.68</v>
      </c>
      <c r="E149" s="10">
        <v>1.12</v>
      </c>
      <c r="F149" s="14">
        <v>10.3</v>
      </c>
      <c r="G149" s="9">
        <v>4.62</v>
      </c>
      <c r="H149" s="8">
        <v>11.6</v>
      </c>
      <c r="I149" s="9">
        <v>4.6</v>
      </c>
      <c r="J149" s="9">
        <v>2.65</v>
      </c>
      <c r="K149" s="205">
        <f>12*F$9/I149</f>
        <v>78.26086956521739</v>
      </c>
      <c r="L149" s="10">
        <f>12*F$10/J149</f>
        <v>27.169811320754718</v>
      </c>
      <c r="M149" s="10">
        <f t="shared" si="4"/>
        <v>78.26086956521739</v>
      </c>
      <c r="N149" s="200">
        <f>+(PI()^2)*29000/(M149^2)</f>
        <v>46.73135836947896</v>
      </c>
      <c r="O149" s="200">
        <f>IF(M149&lt;=D$22,C$10*0.658^(C$10/N149),0.877*N149)</f>
        <v>31.95079309465295</v>
      </c>
      <c r="P149" s="200">
        <f>+C$10/O149</f>
        <v>1.5649063812556074</v>
      </c>
      <c r="Q149" s="201">
        <f>+G149/(D$25*SQRT(P149))</f>
        <v>0.2738392968830578</v>
      </c>
      <c r="R149" s="10">
        <f>+C$10*(D$31*D$25/G149)^2</f>
        <v>945.9379247015612</v>
      </c>
      <c r="S149" s="202">
        <f>IF(G149&lt;=D$25*SQRT(P149),1,(1-J143*SQRT(R149/O149))*SQRT(R149/O149))*(F149/2)</f>
        <v>5.15</v>
      </c>
      <c r="T149" s="202">
        <f>-4*(F149/2-S149)*E149</f>
        <v>0</v>
      </c>
      <c r="U149" s="201">
        <f>+H149/(D$26*SQRT(P149))</f>
        <v>0.25841251526080705</v>
      </c>
      <c r="V149" s="10">
        <f>+C$10*(D$30*D$26/H149)^2</f>
        <v>821.10207112069</v>
      </c>
      <c r="W149" s="202">
        <f>IF(H149&lt;=D$26*SQRT(P149),1,(1-C$30*SQRT(V149/O149))*SQRT(V149/O149))*(H149*D149)</f>
        <v>7.888</v>
      </c>
      <c r="X149" s="202">
        <f>-(H149*D149-W149)*D149</f>
        <v>0</v>
      </c>
      <c r="Y149" s="199">
        <f>+M149/C$12</f>
        <v>0.391304347826087</v>
      </c>
      <c r="Z149" s="202">
        <f>+C149+T149+X149</f>
        <v>29.4</v>
      </c>
      <c r="AA149" s="200">
        <f t="shared" si="5"/>
        <v>939.3533169827967</v>
      </c>
      <c r="AB149" s="200">
        <f>C$9/AA149</f>
        <v>0.8516497312955686</v>
      </c>
      <c r="AC149" s="1" t="str">
        <f t="shared" si="6"/>
        <v>Good</v>
      </c>
    </row>
    <row r="150" spans="1:29" s="16" customFormat="1" ht="12.75">
      <c r="A150" s="7" t="s">
        <v>296</v>
      </c>
      <c r="B150" s="199">
        <f t="shared" si="7"/>
        <v>0.654539724453519</v>
      </c>
      <c r="C150" s="8">
        <v>29.5</v>
      </c>
      <c r="D150" s="11">
        <v>0.585</v>
      </c>
      <c r="E150" s="11">
        <v>0.985</v>
      </c>
      <c r="F150" s="14">
        <v>10.4</v>
      </c>
      <c r="G150" s="9">
        <v>5.29</v>
      </c>
      <c r="H150" s="8">
        <v>24.3</v>
      </c>
      <c r="I150" s="9">
        <v>7.1</v>
      </c>
      <c r="J150" s="9">
        <v>2.51</v>
      </c>
      <c r="K150" s="205">
        <f>12*F$9/I150</f>
        <v>50.70422535211268</v>
      </c>
      <c r="L150" s="10">
        <f>12*F$10/J150</f>
        <v>28.68525896414343</v>
      </c>
      <c r="M150" s="10">
        <f t="shared" si="4"/>
        <v>50.70422535211268</v>
      </c>
      <c r="N150" s="200">
        <f>+(PI()^2)*29000/(M150^2)</f>
        <v>111.32928995299783</v>
      </c>
      <c r="O150" s="200">
        <f>IF(M150&lt;=D$22,C$10*0.658^(C$10/N150),0.877*N150)</f>
        <v>41.43162447541011</v>
      </c>
      <c r="P150" s="200">
        <f>+C$10/O150</f>
        <v>1.2068076169611757</v>
      </c>
      <c r="Q150" s="201">
        <f>+G150/(D$25*SQRT(P150))</f>
        <v>0.35705459538726875</v>
      </c>
      <c r="R150" s="10">
        <f>+C$10*(D$31*D$25/G150)^2</f>
        <v>721.4981878995573</v>
      </c>
      <c r="S150" s="202">
        <f>IF(G150&lt;=D$25*SQRT(P150),1,(1-J144*SQRT(R150/O150))*SQRT(R150/O150))*(F150/2)</f>
        <v>5.2</v>
      </c>
      <c r="T150" s="202">
        <f>-4*(F150/2-S150)*E150</f>
        <v>0</v>
      </c>
      <c r="U150" s="201">
        <f>+H150/(D$26*SQRT(P150))</f>
        <v>0.6164345712475043</v>
      </c>
      <c r="V150" s="10">
        <f>+C$10*(D$30*D$26/H150)^2</f>
        <v>187.1115424308625</v>
      </c>
      <c r="W150" s="202">
        <f>IF(H150&lt;=D$26*SQRT(P150),1,(1-C$30*SQRT(V150/O150))*SQRT(V150/O150))*(H150*D150)</f>
        <v>14.215499999999999</v>
      </c>
      <c r="X150" s="202">
        <f>-(H150*D150-W150)*D150</f>
        <v>0</v>
      </c>
      <c r="Y150" s="199">
        <f>+M150/C$12</f>
        <v>0.2535211267605634</v>
      </c>
      <c r="Z150" s="202">
        <f>+C150+T150+X150</f>
        <v>29.5</v>
      </c>
      <c r="AA150" s="200">
        <f t="shared" si="5"/>
        <v>1222.2329220245983</v>
      </c>
      <c r="AB150" s="200">
        <f>C$9/AA150</f>
        <v>0.654539724453519</v>
      </c>
      <c r="AC150" s="1" t="str">
        <f t="shared" si="6"/>
        <v>Good</v>
      </c>
    </row>
    <row r="151" spans="1:29" s="16" customFormat="1" ht="12.75">
      <c r="A151" s="7" t="s">
        <v>330</v>
      </c>
      <c r="B151" s="199">
        <f t="shared" si="7"/>
        <v>0.6032339044847037</v>
      </c>
      <c r="C151" s="8">
        <v>29.8</v>
      </c>
      <c r="D151" s="11">
        <v>0.5</v>
      </c>
      <c r="E151" s="11">
        <v>0.8</v>
      </c>
      <c r="F151" s="14">
        <v>12.3</v>
      </c>
      <c r="G151" s="9">
        <v>7.68</v>
      </c>
      <c r="H151" s="8">
        <v>37.5</v>
      </c>
      <c r="I151" s="9">
        <v>9.02</v>
      </c>
      <c r="J151" s="9">
        <v>2.89</v>
      </c>
      <c r="K151" s="205">
        <f>12*F$9/I151</f>
        <v>39.91130820399113</v>
      </c>
      <c r="L151" s="10">
        <f>12*F$10/J151</f>
        <v>24.91349480968858</v>
      </c>
      <c r="M151" s="10">
        <f t="shared" si="4"/>
        <v>39.91130820399113</v>
      </c>
      <c r="N151" s="200">
        <f>+(PI()^2)*29000/(M151^2)</f>
        <v>179.68251462590527</v>
      </c>
      <c r="O151" s="200">
        <f>IF(M151&lt;=D$22,C$10*0.658^(C$10/N151),0.877*N151)</f>
        <v>44.502865943559286</v>
      </c>
      <c r="P151" s="200">
        <f>+C$10/O151</f>
        <v>1.1235231471027607</v>
      </c>
      <c r="Q151" s="201">
        <f>+G151/(D$25*SQRT(P151))</f>
        <v>0.5372398066106672</v>
      </c>
      <c r="R151" s="10">
        <f>+C$10*(D$31*D$25/G151)^2</f>
        <v>342.313595920139</v>
      </c>
      <c r="S151" s="202">
        <f>IF(G151&lt;=D$25*SQRT(P151),1,(1-J145*SQRT(R151/O151))*SQRT(R151/O151))*(F151/2)</f>
        <v>6.15</v>
      </c>
      <c r="T151" s="202">
        <f>-4*(F151/2-S151)*E151</f>
        <v>0</v>
      </c>
      <c r="U151" s="201">
        <f>+H151/(D$26*SQRT(P151))</f>
        <v>0.9859161719470089</v>
      </c>
      <c r="V151" s="10">
        <f>+C$10*(D$30*D$26/H151)^2</f>
        <v>78.5688851128889</v>
      </c>
      <c r="W151" s="202">
        <f>IF(H151&lt;=D$26*SQRT(P151),1,(1-C$30*SQRT(V151/O151))*SQRT(V151/O151))*(H151*D151)</f>
        <v>18.75</v>
      </c>
      <c r="X151" s="202">
        <f>-(H151*D151-W151)*D151</f>
        <v>0</v>
      </c>
      <c r="Y151" s="199">
        <f>+M151/C$12</f>
        <v>0.19955654101995568</v>
      </c>
      <c r="Z151" s="202">
        <f>+C151+T151+X151</f>
        <v>29.8</v>
      </c>
      <c r="AA151" s="200">
        <f t="shared" si="5"/>
        <v>1326.1854051180667</v>
      </c>
      <c r="AB151" s="200">
        <f>C$9/AA151</f>
        <v>0.6032339044847037</v>
      </c>
      <c r="AC151" s="1" t="str">
        <f t="shared" si="6"/>
        <v>Good</v>
      </c>
    </row>
    <row r="152" spans="1:29" s="16" customFormat="1" ht="12.75">
      <c r="A152" s="7" t="s">
        <v>369</v>
      </c>
      <c r="B152" s="199">
        <f t="shared" si="7"/>
        <v>0.6187971170210758</v>
      </c>
      <c r="C152" s="8">
        <v>30</v>
      </c>
      <c r="D152" s="11">
        <v>0.515</v>
      </c>
      <c r="E152" s="11">
        <v>0.83</v>
      </c>
      <c r="F152" s="14">
        <v>10</v>
      </c>
      <c r="G152" s="9">
        <v>6.03</v>
      </c>
      <c r="H152" s="8">
        <v>47.1</v>
      </c>
      <c r="I152" s="8">
        <v>11</v>
      </c>
      <c r="J152" s="9">
        <v>2.15</v>
      </c>
      <c r="K152" s="205">
        <f>12*F$9/I152</f>
        <v>32.72727272727273</v>
      </c>
      <c r="L152" s="10">
        <f>12*F$10/J152</f>
        <v>33.48837209302326</v>
      </c>
      <c r="M152" s="10">
        <f t="shared" si="4"/>
        <v>33.48837209302326</v>
      </c>
      <c r="N152" s="200">
        <f>+(PI()^2)*29000/(M152^2)</f>
        <v>255.21704166223589</v>
      </c>
      <c r="O152" s="200">
        <f>IF(M152&lt;=D$22,C$10*0.658^(C$10/N152),0.877*N152)</f>
        <v>46.063648477507726</v>
      </c>
      <c r="P152" s="200">
        <f>+C$10/O152</f>
        <v>1.0854546188284313</v>
      </c>
      <c r="Q152" s="201">
        <f>+G152/(D$25*SQRT(P152))</f>
        <v>0.4291503320154501</v>
      </c>
      <c r="R152" s="10">
        <f>+C$10*(D$31*D$25/G152)^2</f>
        <v>555.2799144135596</v>
      </c>
      <c r="S152" s="202">
        <f>IF(G152&lt;=D$25*SQRT(P152),1,(1-J146*SQRT(R152/O152))*SQRT(R152/O152))*(F152/2)</f>
        <v>5</v>
      </c>
      <c r="T152" s="202">
        <f>-4*(F152/2-S152)*E152</f>
        <v>0</v>
      </c>
      <c r="U152" s="201">
        <f>+H152/(D$26*SQRT(P152))</f>
        <v>1.2598382981334395</v>
      </c>
      <c r="V152" s="10">
        <f>+C$10*(D$30*D$26/H152)^2</f>
        <v>49.80481276680145</v>
      </c>
      <c r="W152" s="202">
        <f>IF(H152&lt;=D$26*SQRT(P152),1,(1-C$30*SQRT(V152/O152))*SQRT(V152/O152))*(H152*D152)</f>
        <v>20.50151796609971</v>
      </c>
      <c r="X152" s="202">
        <f>-(H152*D152-W152)*D152</f>
        <v>-1.9338157474586515</v>
      </c>
      <c r="Y152" s="199">
        <f>+M152/C$12</f>
        <v>0.1674418604651163</v>
      </c>
      <c r="Z152" s="202">
        <f>+C152+T152+X152</f>
        <v>28.066184252541348</v>
      </c>
      <c r="AA152" s="200">
        <f t="shared" si="5"/>
        <v>1292.8308455140275</v>
      </c>
      <c r="AB152" s="200">
        <f>C$9/AA152</f>
        <v>0.6187971170210758</v>
      </c>
      <c r="AC152" s="1" t="str">
        <f t="shared" si="6"/>
        <v>Good</v>
      </c>
    </row>
    <row r="153" spans="1:29" s="16" customFormat="1" ht="12.75">
      <c r="A153" s="7" t="s">
        <v>348</v>
      </c>
      <c r="B153" s="199">
        <f t="shared" si="7"/>
        <v>0.5872707034368979</v>
      </c>
      <c r="C153" s="8">
        <v>30.3</v>
      </c>
      <c r="D153" s="11">
        <v>0.55</v>
      </c>
      <c r="E153" s="11">
        <v>0.98</v>
      </c>
      <c r="F153" s="10">
        <v>9</v>
      </c>
      <c r="G153" s="9">
        <v>4.59</v>
      </c>
      <c r="H153" s="8">
        <v>39.2</v>
      </c>
      <c r="I153" s="8">
        <v>10</v>
      </c>
      <c r="J153" s="9">
        <v>1.99</v>
      </c>
      <c r="K153" s="205">
        <f>12*F$9/I153</f>
        <v>36</v>
      </c>
      <c r="L153" s="10">
        <f>12*F$10/J153</f>
        <v>36.18090452261306</v>
      </c>
      <c r="M153" s="10">
        <f t="shared" si="4"/>
        <v>36.18090452261306</v>
      </c>
      <c r="N153" s="200">
        <f>+(PI()^2)*29000/(M153^2)</f>
        <v>218.64467424264376</v>
      </c>
      <c r="O153" s="200">
        <f>IF(M153&lt;=D$22,C$10*0.658^(C$10/N153),0.877*N153)</f>
        <v>45.43616023289582</v>
      </c>
      <c r="P153" s="200">
        <f>+C$10/O153</f>
        <v>1.100445102396658</v>
      </c>
      <c r="Q153" s="201">
        <f>+G153/(D$25*SQRT(P153))</f>
        <v>0.3244340819711346</v>
      </c>
      <c r="R153" s="10">
        <f>+C$10*(D$31*D$25/G153)^2</f>
        <v>958.3435354873009</v>
      </c>
      <c r="S153" s="202">
        <f>IF(G153&lt;=D$25*SQRT(P153),1,(1-J147*SQRT(R153/O153))*SQRT(R153/O153))*(F153/2)</f>
        <v>4.5</v>
      </c>
      <c r="T153" s="202">
        <f>-4*(F153/2-S153)*E153</f>
        <v>0</v>
      </c>
      <c r="U153" s="201">
        <f>+H153/(D$26*SQRT(P153))</f>
        <v>1.0413617241201838</v>
      </c>
      <c r="V153" s="10">
        <f>+C$10*(D$30*D$26/H153)^2</f>
        <v>71.90200352066847</v>
      </c>
      <c r="W153" s="202">
        <f>IF(H153&lt;=D$26*SQRT(P153),1,(1-C$30*SQRT(V153/O153))*SQRT(V153/O153))*(H153*D153)</f>
        <v>20.98049126672361</v>
      </c>
      <c r="X153" s="202">
        <f>-(H153*D153-W153)*D153</f>
        <v>-0.3187298033020152</v>
      </c>
      <c r="Y153" s="199">
        <f>+M153/C$12</f>
        <v>0.1809045226130653</v>
      </c>
      <c r="Z153" s="202">
        <f>+C153+T153+X153</f>
        <v>29.981270196697984</v>
      </c>
      <c r="AA153" s="200">
        <f t="shared" si="5"/>
        <v>1362.2337966429136</v>
      </c>
      <c r="AB153" s="200">
        <f>C$9/AA153</f>
        <v>0.5872707034368979</v>
      </c>
      <c r="AC153" s="1" t="str">
        <f t="shared" si="6"/>
        <v>Good</v>
      </c>
    </row>
    <row r="154" spans="1:29" s="16" customFormat="1" ht="12.75">
      <c r="A154" s="7" t="s">
        <v>349</v>
      </c>
      <c r="B154" s="199">
        <f t="shared" si="7"/>
        <v>0.5930797538474535</v>
      </c>
      <c r="C154" s="8">
        <v>30.6</v>
      </c>
      <c r="D154" s="11">
        <v>0.5</v>
      </c>
      <c r="E154" s="11">
        <v>0.75</v>
      </c>
      <c r="F154" s="14">
        <v>12.8</v>
      </c>
      <c r="G154" s="9">
        <v>8.5</v>
      </c>
      <c r="H154" s="8">
        <v>43.1</v>
      </c>
      <c r="I154" s="8">
        <v>10.1</v>
      </c>
      <c r="J154" s="9">
        <v>2.91</v>
      </c>
      <c r="K154" s="205">
        <f>12*F$9/I154</f>
        <v>35.64356435643565</v>
      </c>
      <c r="L154" s="10">
        <f>12*F$10/J154</f>
        <v>24.74226804123711</v>
      </c>
      <c r="M154" s="10">
        <f t="shared" si="4"/>
        <v>35.64356435643565</v>
      </c>
      <c r="N154" s="200">
        <f>+(PI()^2)*29000/(M154^2)</f>
        <v>225.28666669520547</v>
      </c>
      <c r="O154" s="200">
        <f>IF(M154&lt;=D$22,C$10*0.658^(C$10/N154),0.877*N154)</f>
        <v>45.56455763332758</v>
      </c>
      <c r="P154" s="200">
        <f>+C$10/O154</f>
        <v>1.0973441331827651</v>
      </c>
      <c r="Q154" s="201">
        <f>+G154/(D$25*SQRT(P154))</f>
        <v>0.6016521581679987</v>
      </c>
      <c r="R154" s="10">
        <f>+C$10*(D$31*D$25/G154)^2</f>
        <v>279.45297494809694</v>
      </c>
      <c r="S154" s="202">
        <f>IF(G154&lt;=D$25*SQRT(P154),1,(1-J148*SQRT(R154/O154))*SQRT(R154/O154))*(F154/2)</f>
        <v>6.4</v>
      </c>
      <c r="T154" s="202">
        <f>-4*(F154/2-S154)*E154</f>
        <v>0</v>
      </c>
      <c r="U154" s="201">
        <f>+H154/(D$26*SQRT(P154))</f>
        <v>1.1465832206508344</v>
      </c>
      <c r="V154" s="10">
        <f>+C$10*(D$30*D$26/H154)^2</f>
        <v>59.47830529013086</v>
      </c>
      <c r="W154" s="202">
        <f>IF(H154&lt;=D$26*SQRT(P154),1,(1-C$30*SQRT(V154/O154))*SQRT(V154/O154))*(H154*D154)</f>
        <v>19.557909280410954</v>
      </c>
      <c r="X154" s="202">
        <f>-(H154*D154-W154)*D154</f>
        <v>-0.9960453597945236</v>
      </c>
      <c r="Y154" s="199">
        <f>+M154/C$12</f>
        <v>0.17821782178217824</v>
      </c>
      <c r="Z154" s="202">
        <f>+C154+T154+X154</f>
        <v>29.60395464020548</v>
      </c>
      <c r="AA154" s="200">
        <f t="shared" si="5"/>
        <v>1348.891097378058</v>
      </c>
      <c r="AB154" s="200">
        <f>C$9/AA154</f>
        <v>0.5930797538474535</v>
      </c>
      <c r="AC154" s="1" t="str">
        <f t="shared" si="6"/>
        <v>Good</v>
      </c>
    </row>
    <row r="155" spans="1:29" s="16" customFormat="1" ht="12.75">
      <c r="A155" s="7" t="s">
        <v>307</v>
      </c>
      <c r="B155" s="199">
        <f t="shared" si="7"/>
        <v>0.6002244611190354</v>
      </c>
      <c r="C155" s="8">
        <v>31.1</v>
      </c>
      <c r="D155" s="11">
        <v>0.59</v>
      </c>
      <c r="E155" s="11">
        <v>0.94</v>
      </c>
      <c r="F155" s="14">
        <v>11.2</v>
      </c>
      <c r="G155" s="9">
        <v>5.96</v>
      </c>
      <c r="H155" s="8">
        <v>27.2</v>
      </c>
      <c r="I155" s="9">
        <v>7.84</v>
      </c>
      <c r="J155" s="9">
        <v>2.66</v>
      </c>
      <c r="K155" s="205">
        <f>12*F$9/I155</f>
        <v>45.91836734693878</v>
      </c>
      <c r="L155" s="10">
        <f>12*F$10/J155</f>
        <v>27.06766917293233</v>
      </c>
      <c r="M155" s="10">
        <f t="shared" si="4"/>
        <v>45.91836734693878</v>
      </c>
      <c r="N155" s="200">
        <f>+(PI()^2)*29000/(M155^2)</f>
        <v>135.74532046290386</v>
      </c>
      <c r="O155" s="200">
        <f>IF(M155&lt;=D$22,C$10*0.658^(C$10/N155),0.877*N155)</f>
        <v>42.856421780699236</v>
      </c>
      <c r="P155" s="200">
        <f>+C$10/O155</f>
        <v>1.166686296300125</v>
      </c>
      <c r="Q155" s="201">
        <f>+G155/(D$25*SQRT(P155))</f>
        <v>0.4091355220848169</v>
      </c>
      <c r="R155" s="10">
        <f>+C$10*(D$31*D$25/G155)^2</f>
        <v>568.4000000000001</v>
      </c>
      <c r="S155" s="202">
        <f>IF(G155&lt;=D$25*SQRT(P155),1,(1-J149*SQRT(R155/O155))*SQRT(R155/O155))*(F155/2)</f>
        <v>5.6</v>
      </c>
      <c r="T155" s="202">
        <f>-4*(F155/2-S155)*E155</f>
        <v>0</v>
      </c>
      <c r="U155" s="201">
        <f>+H155/(D$26*SQRT(P155))</f>
        <v>0.7017648160438642</v>
      </c>
      <c r="V155" s="10">
        <f>+C$10*(D$30*D$26/H155)^2</f>
        <v>149.33971492484864</v>
      </c>
      <c r="W155" s="202">
        <f>IF(H155&lt;=D$26*SQRT(P155),1,(1-C$30*SQRT(V155/O155))*SQRT(V155/O155))*(H155*D155)</f>
        <v>16.048</v>
      </c>
      <c r="X155" s="202">
        <f>-(H155*D155-W155)*D155</f>
        <v>0</v>
      </c>
      <c r="Y155" s="199">
        <f>+M155/C$12</f>
        <v>0.2295918367346939</v>
      </c>
      <c r="Z155" s="202">
        <f>+C155+T155+X155</f>
        <v>31.1</v>
      </c>
      <c r="AA155" s="200">
        <f t="shared" si="5"/>
        <v>1332.8347173797463</v>
      </c>
      <c r="AB155" s="200">
        <f>C$9/AA155</f>
        <v>0.6002244611190354</v>
      </c>
      <c r="AC155" s="1" t="str">
        <f t="shared" si="6"/>
        <v>Good</v>
      </c>
    </row>
    <row r="156" spans="1:29" s="16" customFormat="1" ht="12.75">
      <c r="A156" s="7" t="s">
        <v>231</v>
      </c>
      <c r="B156" s="199">
        <f t="shared" si="7"/>
        <v>0.7038938403004472</v>
      </c>
      <c r="C156" s="8">
        <v>31.2</v>
      </c>
      <c r="D156" s="11">
        <v>0.61</v>
      </c>
      <c r="E156" s="11">
        <v>0.99</v>
      </c>
      <c r="F156" s="14">
        <v>12.2</v>
      </c>
      <c r="G156" s="9">
        <v>6.17</v>
      </c>
      <c r="H156" s="8">
        <v>15.9</v>
      </c>
      <c r="I156" s="9">
        <v>5.47</v>
      </c>
      <c r="J156" s="9">
        <v>3.11</v>
      </c>
      <c r="K156" s="205">
        <f>12*F$9/I156</f>
        <v>65.81352833638026</v>
      </c>
      <c r="L156" s="10">
        <f>12*F$10/J156</f>
        <v>23.15112540192926</v>
      </c>
      <c r="M156" s="10">
        <f t="shared" si="4"/>
        <v>65.81352833638026</v>
      </c>
      <c r="N156" s="200">
        <f>+(PI()^2)*29000/(M156^2)</f>
        <v>66.07959832879692</v>
      </c>
      <c r="O156" s="200">
        <f>IF(M156&lt;=D$22,C$10*0.658^(C$10/N156),0.877*N156)</f>
        <v>36.42740449338373</v>
      </c>
      <c r="P156" s="200">
        <f>+C$10/O156</f>
        <v>1.372592988585872</v>
      </c>
      <c r="Q156" s="201">
        <f>+G156/(D$25*SQRT(P156))</f>
        <v>0.3904921000407111</v>
      </c>
      <c r="R156" s="10">
        <f>+C$10*(D$31*D$25/G156)^2</f>
        <v>530.3667150876438</v>
      </c>
      <c r="S156" s="202">
        <f>IF(G156&lt;=D$25*SQRT(P156),1,(1-J150*SQRT(R156/O156))*SQRT(R156/O156))*(F156/2)</f>
        <v>6.1</v>
      </c>
      <c r="T156" s="202">
        <f>-4*(F156/2-S156)*E156</f>
        <v>0</v>
      </c>
      <c r="U156" s="201">
        <f>+H156/(D$26*SQRT(P156))</f>
        <v>0.37820387225071433</v>
      </c>
      <c r="V156" s="10">
        <f>+C$10*(D$30*D$26/H156)^2</f>
        <v>437.0376752897433</v>
      </c>
      <c r="W156" s="202">
        <f>IF(H156&lt;=D$26*SQRT(P156),1,(1-C$30*SQRT(V156/O156))*SQRT(V156/O156))*(H156*D156)</f>
        <v>9.699</v>
      </c>
      <c r="X156" s="202">
        <f>-(H156*D156-W156)*D156</f>
        <v>0</v>
      </c>
      <c r="Y156" s="199">
        <f>+M156/C$12</f>
        <v>0.3290676416819013</v>
      </c>
      <c r="Z156" s="202">
        <f>+C156+T156+X156</f>
        <v>31.2</v>
      </c>
      <c r="AA156" s="200">
        <f t="shared" si="5"/>
        <v>1136.5350201935723</v>
      </c>
      <c r="AB156" s="200">
        <f>C$9/AA156</f>
        <v>0.7038938403004472</v>
      </c>
      <c r="AC156" s="1" t="str">
        <f t="shared" si="6"/>
        <v>Good</v>
      </c>
    </row>
    <row r="157" spans="1:29" s="16" customFormat="1" ht="12.75">
      <c r="A157" s="7" t="s">
        <v>386</v>
      </c>
      <c r="B157" s="199">
        <f t="shared" si="7"/>
        <v>0.6003414506294613</v>
      </c>
      <c r="C157" s="8">
        <v>31.7</v>
      </c>
      <c r="D157" s="11">
        <v>0.545</v>
      </c>
      <c r="E157" s="11">
        <v>0.76</v>
      </c>
      <c r="F157" s="14">
        <v>10.5</v>
      </c>
      <c r="G157" s="9">
        <v>6.89</v>
      </c>
      <c r="H157" s="8">
        <v>49.6</v>
      </c>
      <c r="I157" s="8">
        <v>11.9</v>
      </c>
      <c r="J157" s="9">
        <v>2.15</v>
      </c>
      <c r="K157" s="205">
        <f>12*F$9/I157</f>
        <v>30.252100840336134</v>
      </c>
      <c r="L157" s="10">
        <f>12*F$10/J157</f>
        <v>33.48837209302326</v>
      </c>
      <c r="M157" s="10">
        <f t="shared" si="4"/>
        <v>33.48837209302326</v>
      </c>
      <c r="N157" s="200">
        <f>+(PI()^2)*29000/(M157^2)</f>
        <v>255.21704166223589</v>
      </c>
      <c r="O157" s="200">
        <f>IF(M157&lt;=D$22,C$10*0.658^(C$10/N157),0.877*N157)</f>
        <v>46.063648477507726</v>
      </c>
      <c r="P157" s="200">
        <f>+C$10/O157</f>
        <v>1.0854546188284313</v>
      </c>
      <c r="Q157" s="201">
        <f>+G157/(D$25*SQRT(P157))</f>
        <v>0.4903558520043866</v>
      </c>
      <c r="R157" s="10">
        <f>+C$10*(D$31*D$25/G157)^2</f>
        <v>425.3124980778185</v>
      </c>
      <c r="S157" s="202">
        <f>IF(G157&lt;=D$25*SQRT(P157),1,(1-J151*SQRT(R157/O157))*SQRT(R157/O157))*(F157/2)</f>
        <v>5.25</v>
      </c>
      <c r="T157" s="202">
        <f>-4*(F157/2-S157)*E157</f>
        <v>0</v>
      </c>
      <c r="U157" s="201">
        <f>+H157/(D$26*SQRT(P157))</f>
        <v>1.326708696123537</v>
      </c>
      <c r="V157" s="10">
        <f>+C$10*(D$30*D$26/H157)^2</f>
        <v>44.91069470684834</v>
      </c>
      <c r="W157" s="202">
        <f>IF(H157&lt;=D$26*SQRT(P157),1,(1-C$30*SQRT(V157/O157))*SQRT(V157/O157))*(H157*D157)</f>
        <v>21.94758433708574</v>
      </c>
      <c r="X157" s="202">
        <f>-(H157*D157-W157)*D157</f>
        <v>-2.771006536288274</v>
      </c>
      <c r="Y157" s="199">
        <f>+M157/C$12</f>
        <v>0.1674418604651163</v>
      </c>
      <c r="Z157" s="202">
        <f>+C157+T157+X157</f>
        <v>28.928993463711727</v>
      </c>
      <c r="AA157" s="200">
        <f t="shared" si="5"/>
        <v>1332.5749857205356</v>
      </c>
      <c r="AB157" s="200">
        <f>C$9/AA157</f>
        <v>0.6003414506294613</v>
      </c>
      <c r="AC157" s="1" t="str">
        <f t="shared" si="6"/>
        <v>Good</v>
      </c>
    </row>
    <row r="158" spans="1:29" s="16" customFormat="1" ht="12.75">
      <c r="A158" s="7" t="s">
        <v>260</v>
      </c>
      <c r="B158" s="199">
        <f t="shared" si="7"/>
        <v>0.638766740343452</v>
      </c>
      <c r="C158" s="8">
        <v>32</v>
      </c>
      <c r="D158" s="11">
        <v>0.525</v>
      </c>
      <c r="E158" s="11">
        <v>0.86</v>
      </c>
      <c r="F158" s="14">
        <v>14.6</v>
      </c>
      <c r="G158" s="9">
        <v>8.49</v>
      </c>
      <c r="H158" s="8">
        <v>21.7</v>
      </c>
      <c r="I158" s="9">
        <v>6.22</v>
      </c>
      <c r="J158" s="9">
        <v>3.73</v>
      </c>
      <c r="K158" s="205">
        <f>12*F$9/I158</f>
        <v>57.87781350482315</v>
      </c>
      <c r="L158" s="10">
        <f>12*F$10/J158</f>
        <v>19.302949061662197</v>
      </c>
      <c r="M158" s="10">
        <f t="shared" si="4"/>
        <v>57.87781350482315</v>
      </c>
      <c r="N158" s="200">
        <f>+(PI()^2)*29000/(M158^2)</f>
        <v>85.4424142316517</v>
      </c>
      <c r="O158" s="200">
        <f>IF(M158&lt;=D$22,C$10*0.658^(C$10/N158),0.877*N158)</f>
        <v>39.137917523003786</v>
      </c>
      <c r="P158" s="200">
        <f>+C$10/O158</f>
        <v>1.277533480686904</v>
      </c>
      <c r="Q158" s="201">
        <f>+G158/(D$25*SQRT(P158))</f>
        <v>0.5569542485052724</v>
      </c>
      <c r="R158" s="10">
        <f>+C$10*(D$31*D$25/G158)^2</f>
        <v>280.11167354096347</v>
      </c>
      <c r="S158" s="202">
        <f>IF(G158&lt;=D$25*SQRT(P158),1,(1-J152*SQRT(R158/O158))*SQRT(R158/O158))*(F158/2)</f>
        <v>7.3</v>
      </c>
      <c r="T158" s="202">
        <f>-4*(F158/2-S158)*E158</f>
        <v>0</v>
      </c>
      <c r="U158" s="201">
        <f>+H158/(D$26*SQRT(P158))</f>
        <v>0.5350240731564233</v>
      </c>
      <c r="V158" s="10">
        <f>+C$10*(D$30*D$26/H158)^2</f>
        <v>234.63546622353414</v>
      </c>
      <c r="W158" s="202">
        <f>IF(H158&lt;=D$26*SQRT(P158),1,(1-C$30*SQRT(V158/O158))*SQRT(V158/O158))*(H158*D158)</f>
        <v>11.3925</v>
      </c>
      <c r="X158" s="202">
        <f>-(H158*D158-W158)*D158</f>
        <v>0</v>
      </c>
      <c r="Y158" s="199">
        <f>+M158/C$12</f>
        <v>0.28938906752411575</v>
      </c>
      <c r="Z158" s="202">
        <f>+C158+T158+X158</f>
        <v>32</v>
      </c>
      <c r="AA158" s="200">
        <f t="shared" si="5"/>
        <v>1252.4133607361211</v>
      </c>
      <c r="AB158" s="200">
        <f>C$9/AA158</f>
        <v>0.638766740343452</v>
      </c>
      <c r="AC158" s="1" t="str">
        <f t="shared" si="6"/>
        <v>Good</v>
      </c>
    </row>
    <row r="159" spans="1:29" s="16" customFormat="1" ht="12.75">
      <c r="A159" s="7" t="s">
        <v>331</v>
      </c>
      <c r="B159" s="199">
        <f t="shared" si="7"/>
        <v>0.5493124719984367</v>
      </c>
      <c r="C159" s="8">
        <v>32.7</v>
      </c>
      <c r="D159" s="11">
        <v>0.55</v>
      </c>
      <c r="E159" s="11">
        <v>0.875</v>
      </c>
      <c r="F159" s="14">
        <v>12.3</v>
      </c>
      <c r="G159" s="9">
        <v>7.05</v>
      </c>
      <c r="H159" s="8">
        <v>34.1</v>
      </c>
      <c r="I159" s="9">
        <v>9.05</v>
      </c>
      <c r="J159" s="9">
        <v>2.9</v>
      </c>
      <c r="K159" s="205">
        <f>12*F$9/I159</f>
        <v>39.77900552486187</v>
      </c>
      <c r="L159" s="10">
        <f>12*F$10/J159</f>
        <v>24.82758620689655</v>
      </c>
      <c r="M159" s="10">
        <f t="shared" si="4"/>
        <v>39.77900552486187</v>
      </c>
      <c r="N159" s="200">
        <f>+(PI()^2)*29000/(M159^2)</f>
        <v>180.87972962458656</v>
      </c>
      <c r="O159" s="200">
        <f>IF(M159&lt;=D$22,C$10*0.658^(C$10/N159),0.877*N159)</f>
        <v>44.53718612154681</v>
      </c>
      <c r="P159" s="200">
        <f>+C$10/O159</f>
        <v>1.122657364646805</v>
      </c>
      <c r="Q159" s="201">
        <f>+G159/(D$25*SQRT(P159))</f>
        <v>0.4933594807835404</v>
      </c>
      <c r="R159" s="10">
        <f>+C$10*(D$31*D$25/G159)^2</f>
        <v>406.22659705246224</v>
      </c>
      <c r="S159" s="202">
        <f>IF(G159&lt;=D$25*SQRT(P159),1,(1-J153*SQRT(R159/O159))*SQRT(R159/O159))*(F159/2)</f>
        <v>6.15</v>
      </c>
      <c r="T159" s="202">
        <f>-4*(F159/2-S159)*E159</f>
        <v>0</v>
      </c>
      <c r="U159" s="201">
        <f>+H159/(D$26*SQRT(P159))</f>
        <v>0.8968720686412956</v>
      </c>
      <c r="V159" s="10">
        <f>+C$10*(D$30*D$26/H159)^2</f>
        <v>95.01766814010888</v>
      </c>
      <c r="W159" s="202">
        <f>IF(H159&lt;=D$26*SQRT(P159),1,(1-C$30*SQRT(V159/O159))*SQRT(V159/O159))*(H159*D159)</f>
        <v>18.755000000000003</v>
      </c>
      <c r="X159" s="202">
        <f>-(H159*D159-W159)*D159</f>
        <v>0</v>
      </c>
      <c r="Y159" s="199">
        <f>+M159/C$12</f>
        <v>0.19889502762430936</v>
      </c>
      <c r="Z159" s="202">
        <f>+C159+T159+X159</f>
        <v>32.7</v>
      </c>
      <c r="AA159" s="200">
        <f t="shared" si="5"/>
        <v>1456.3659861745807</v>
      </c>
      <c r="AB159" s="200">
        <f>C$9/AA159</f>
        <v>0.5493124719984367</v>
      </c>
      <c r="AC159" s="1" t="str">
        <f t="shared" si="6"/>
        <v>Good</v>
      </c>
    </row>
    <row r="160" spans="1:29" s="16" customFormat="1" ht="12.75">
      <c r="A160" s="7" t="s">
        <v>214</v>
      </c>
      <c r="B160" s="199">
        <f t="shared" si="7"/>
        <v>0.752378548055205</v>
      </c>
      <c r="C160" s="8">
        <v>32.9</v>
      </c>
      <c r="D160" s="11">
        <v>0.755</v>
      </c>
      <c r="E160" s="10">
        <v>1.25</v>
      </c>
      <c r="F160" s="14">
        <v>10.4</v>
      </c>
      <c r="G160" s="9">
        <v>4.17</v>
      </c>
      <c r="H160" s="8">
        <v>10.4</v>
      </c>
      <c r="I160" s="9">
        <v>4.66</v>
      </c>
      <c r="J160" s="9">
        <v>2.68</v>
      </c>
      <c r="K160" s="205">
        <f>12*F$9/I160</f>
        <v>77.25321888412017</v>
      </c>
      <c r="L160" s="10">
        <f>12*F$10/J160</f>
        <v>26.865671641791042</v>
      </c>
      <c r="M160" s="10">
        <f t="shared" si="4"/>
        <v>77.25321888412017</v>
      </c>
      <c r="N160" s="200">
        <f>+(PI()^2)*29000/(M160^2)</f>
        <v>47.9583877981218</v>
      </c>
      <c r="O160" s="200">
        <f>IF(M160&lt;=D$22,C$10*0.658^(C$10/N160),0.877*N160)</f>
        <v>32.318982891452976</v>
      </c>
      <c r="P160" s="200">
        <f>+C$10/O160</f>
        <v>1.5470783894385154</v>
      </c>
      <c r="Q160" s="201">
        <f>+G160/(D$25*SQRT(P160))</f>
        <v>0.2485866898380975</v>
      </c>
      <c r="R160" s="10">
        <f>+C$10*(D$31*D$25/G160)^2</f>
        <v>1161.1129766690246</v>
      </c>
      <c r="S160" s="202">
        <f>IF(G160&lt;=D$25*SQRT(P160),1,(1-J154*SQRT(R160/O160))*SQRT(R160/O160))*(F160/2)</f>
        <v>5.2</v>
      </c>
      <c r="T160" s="202">
        <f>-4*(F160/2-S160)*E160</f>
        <v>0</v>
      </c>
      <c r="U160" s="201">
        <f>+H160/(D$26*SQRT(P160))</f>
        <v>0.233011263196221</v>
      </c>
      <c r="V160" s="10">
        <f>+C$10*(D$30*D$26/H160)^2</f>
        <v>1021.5189967640533</v>
      </c>
      <c r="W160" s="202">
        <f>IF(H160&lt;=D$26*SQRT(P160),1,(1-C$30*SQRT(V160/O160))*SQRT(V160/O160))*(H160*D160)</f>
        <v>7.852</v>
      </c>
      <c r="X160" s="202">
        <f>-(H160*D160-W160)*D160</f>
        <v>0</v>
      </c>
      <c r="Y160" s="199">
        <f>+M160/C$12</f>
        <v>0.3862660944206009</v>
      </c>
      <c r="Z160" s="202">
        <f>+C160+T160+X160</f>
        <v>32.9</v>
      </c>
      <c r="AA160" s="200">
        <f t="shared" si="5"/>
        <v>1063.2945371288029</v>
      </c>
      <c r="AB160" s="200">
        <f>C$9/AA160</f>
        <v>0.752378548055205</v>
      </c>
      <c r="AC160" s="1" t="str">
        <f t="shared" si="6"/>
        <v>Good</v>
      </c>
    </row>
    <row r="161" spans="1:29" s="16" customFormat="1" ht="12.75">
      <c r="A161" s="7" t="s">
        <v>370</v>
      </c>
      <c r="B161" s="199">
        <f t="shared" si="7"/>
        <v>0.5366016769356234</v>
      </c>
      <c r="C161" s="8">
        <v>33.5</v>
      </c>
      <c r="D161" s="11">
        <v>0.57</v>
      </c>
      <c r="E161" s="11">
        <v>0.93</v>
      </c>
      <c r="F161" s="14">
        <v>10.1</v>
      </c>
      <c r="G161" s="9">
        <v>5.41</v>
      </c>
      <c r="H161" s="8">
        <v>42.5</v>
      </c>
      <c r="I161" s="8">
        <v>11</v>
      </c>
      <c r="J161" s="9">
        <v>2.18</v>
      </c>
      <c r="K161" s="205">
        <f>12*F$9/I161</f>
        <v>32.72727272727273</v>
      </c>
      <c r="L161" s="10">
        <f>12*F$10/J161</f>
        <v>33.027522935779814</v>
      </c>
      <c r="M161" s="10">
        <f t="shared" si="4"/>
        <v>33.027522935779814</v>
      </c>
      <c r="N161" s="200">
        <f>+(PI()^2)*29000/(M161^2)</f>
        <v>262.38906842522664</v>
      </c>
      <c r="O161" s="200">
        <f>IF(M161&lt;=D$22,C$10*0.658^(C$10/N161),0.877*N161)</f>
        <v>46.167007721964495</v>
      </c>
      <c r="P161" s="200">
        <f>+C$10/O161</f>
        <v>1.0830244901536452</v>
      </c>
      <c r="Q161" s="201">
        <f>+G161/(D$25*SQRT(P161))</f>
        <v>0.3854571470453067</v>
      </c>
      <c r="R161" s="10">
        <f>+C$10*(D$31*D$25/G161)^2</f>
        <v>689.845854018539</v>
      </c>
      <c r="S161" s="202">
        <f>IF(G161&lt;=D$25*SQRT(P161),1,(1-J155*SQRT(R161/O161))*SQRT(R161/O161))*(F161/2)</f>
        <v>5.05</v>
      </c>
      <c r="T161" s="202">
        <f>-4*(F161/2-S161)*E161</f>
        <v>0</v>
      </c>
      <c r="U161" s="201">
        <f>+H161/(D$26*SQRT(P161))</f>
        <v>1.1380714435954176</v>
      </c>
      <c r="V161" s="10">
        <f>+C$10*(D$30*D$26/H161)^2</f>
        <v>61.16954723321799</v>
      </c>
      <c r="W161" s="202">
        <f>IF(H161&lt;=D$26*SQRT(P161),1,(1-C$30*SQRT(V161/O161))*SQRT(V161/O161))*(H161*D161)</f>
        <v>22.107174606343193</v>
      </c>
      <c r="X161" s="202">
        <f>-(H161*D161-W161)*D161</f>
        <v>-1.2071604743843787</v>
      </c>
      <c r="Y161" s="199">
        <f>+M161/C$12</f>
        <v>0.16513761467889906</v>
      </c>
      <c r="Z161" s="202">
        <f>+C161+T161+X161</f>
        <v>32.29283952561562</v>
      </c>
      <c r="AA161" s="200">
        <f t="shared" si="5"/>
        <v>1490.8637717432566</v>
      </c>
      <c r="AB161" s="200">
        <f>C$9/AA161</f>
        <v>0.5366016769356234</v>
      </c>
      <c r="AC161" s="1" t="str">
        <f t="shared" si="6"/>
        <v>Good</v>
      </c>
    </row>
    <row r="162" spans="1:29" s="16" customFormat="1" ht="12.75">
      <c r="A162" s="7" t="s">
        <v>387</v>
      </c>
      <c r="B162" s="199">
        <f t="shared" si="7"/>
        <v>0.5466327858090203</v>
      </c>
      <c r="C162" s="8">
        <v>34.2</v>
      </c>
      <c r="D162" s="11">
        <v>0.565</v>
      </c>
      <c r="E162" s="11">
        <v>0.85</v>
      </c>
      <c r="F162" s="14">
        <v>10.5</v>
      </c>
      <c r="G162" s="9">
        <v>6.17</v>
      </c>
      <c r="H162" s="8">
        <v>47.8</v>
      </c>
      <c r="I162" s="8">
        <v>12</v>
      </c>
      <c r="J162" s="9">
        <v>2.19</v>
      </c>
      <c r="K162" s="205">
        <f>12*F$9/I162</f>
        <v>30</v>
      </c>
      <c r="L162" s="10">
        <f>12*F$10/J162</f>
        <v>32.87671232876713</v>
      </c>
      <c r="M162" s="10">
        <f t="shared" si="4"/>
        <v>32.87671232876713</v>
      </c>
      <c r="N162" s="200">
        <f>+(PI()^2)*29000/(M162^2)</f>
        <v>264.8018287758246</v>
      </c>
      <c r="O162" s="200">
        <f>IF(M162&lt;=D$22,C$10*0.658^(C$10/N162),0.877*N162)</f>
        <v>46.20057025434938</v>
      </c>
      <c r="P162" s="200">
        <f>+C$10/O162</f>
        <v>1.082237724009325</v>
      </c>
      <c r="Q162" s="201">
        <f>+G162/(D$25*SQRT(P162))</f>
        <v>0.43976615875232455</v>
      </c>
      <c r="R162" s="10">
        <f>+C$10*(D$31*D$25/G162)^2</f>
        <v>530.3667150876438</v>
      </c>
      <c r="S162" s="202">
        <f>IF(G162&lt;=D$25*SQRT(P162),1,(1-J156*SQRT(R162/O162))*SQRT(R162/O162))*(F162/2)</f>
        <v>5.25</v>
      </c>
      <c r="T162" s="202">
        <f>-4*(F162/2-S162)*E162</f>
        <v>0</v>
      </c>
      <c r="U162" s="201">
        <f>+H162/(D$26*SQRT(P162))</f>
        <v>1.2804608288081782</v>
      </c>
      <c r="V162" s="10">
        <f>+C$10*(D$30*D$26/H162)^2</f>
        <v>48.35677539346301</v>
      </c>
      <c r="W162" s="202">
        <f>IF(H162&lt;=D$26*SQRT(P162),1,(1-C$30*SQRT(V162/O162))*SQRT(V162/O162))*(H162*D162)</f>
        <v>22.541891545385234</v>
      </c>
      <c r="X162" s="202">
        <f>-(H162*D162-W162)*D162</f>
        <v>-2.5227862768573397</v>
      </c>
      <c r="Y162" s="199">
        <f>+M162/C$12</f>
        <v>0.16438356164383564</v>
      </c>
      <c r="Z162" s="202">
        <f>+C162+T162+X162</f>
        <v>31.677213723142664</v>
      </c>
      <c r="AA162" s="200">
        <f t="shared" si="5"/>
        <v>1463.505338078093</v>
      </c>
      <c r="AB162" s="200">
        <f>C$9/AA162</f>
        <v>0.5466327858090203</v>
      </c>
      <c r="AC162" s="1" t="str">
        <f t="shared" si="6"/>
        <v>Good</v>
      </c>
    </row>
    <row r="163" spans="1:29" s="16" customFormat="1" ht="12.75">
      <c r="A163" s="7" t="s">
        <v>350</v>
      </c>
      <c r="B163" s="199">
        <f t="shared" si="7"/>
        <v>0.515339942601231</v>
      </c>
      <c r="C163" s="8">
        <v>34.4</v>
      </c>
      <c r="D163" s="11">
        <v>0.55</v>
      </c>
      <c r="E163" s="11">
        <v>0.85</v>
      </c>
      <c r="F163" s="14">
        <v>12.8</v>
      </c>
      <c r="G163" s="9">
        <v>7.53</v>
      </c>
      <c r="H163" s="8">
        <v>39.2</v>
      </c>
      <c r="I163" s="8">
        <v>10.1</v>
      </c>
      <c r="J163" s="9">
        <v>2.94</v>
      </c>
      <c r="K163" s="205">
        <f>12*F$9/I163</f>
        <v>35.64356435643565</v>
      </c>
      <c r="L163" s="10">
        <f>12*F$10/J163</f>
        <v>24.489795918367346</v>
      </c>
      <c r="M163" s="10">
        <f t="shared" si="4"/>
        <v>35.64356435643565</v>
      </c>
      <c r="N163" s="200">
        <f>+(PI()^2)*29000/(M163^2)</f>
        <v>225.28666669520547</v>
      </c>
      <c r="O163" s="200">
        <f>IF(M163&lt;=D$22,C$10*0.658^(C$10/N163),0.877*N163)</f>
        <v>45.56455763332758</v>
      </c>
      <c r="P163" s="200">
        <f>+C$10/O163</f>
        <v>1.0973441331827651</v>
      </c>
      <c r="Q163" s="201">
        <f>+G163/(D$25*SQRT(P163))</f>
        <v>0.5329930295300035</v>
      </c>
      <c r="R163" s="10">
        <f>+C$10*(D$31*D$25/G163)^2</f>
        <v>356.0874243618709</v>
      </c>
      <c r="S163" s="202">
        <f>IF(G163&lt;=D$25*SQRT(P163),1,(1-J157*SQRT(R163/O163))*SQRT(R163/O163))*(F163/2)</f>
        <v>6.4</v>
      </c>
      <c r="T163" s="202">
        <f>-4*(F163/2-S163)*E163</f>
        <v>0</v>
      </c>
      <c r="U163" s="201">
        <f>+H163/(D$26*SQRT(P163))</f>
        <v>1.0428320707543552</v>
      </c>
      <c r="V163" s="10">
        <f>+C$10*(D$30*D$26/H163)^2</f>
        <v>71.90200352066847</v>
      </c>
      <c r="W163" s="202">
        <f>IF(H163&lt;=D$26*SQRT(P163),1,(1-C$30*SQRT(V163/O163))*SQRT(V163/O163))*(H163*D163)</f>
        <v>20.95955646752649</v>
      </c>
      <c r="X163" s="202">
        <f>-(H163*D163-W163)*D163</f>
        <v>-0.330243942860432</v>
      </c>
      <c r="Y163" s="199">
        <f>+M163/C$12</f>
        <v>0.17821782178217824</v>
      </c>
      <c r="Z163" s="202">
        <f>+C163+T163+X163</f>
        <v>34.069756057139564</v>
      </c>
      <c r="AA163" s="200">
        <f t="shared" si="5"/>
        <v>1552.373363418947</v>
      </c>
      <c r="AB163" s="200">
        <f>C$9/AA163</f>
        <v>0.515339942601231</v>
      </c>
      <c r="AC163" s="1" t="str">
        <f t="shared" si="6"/>
        <v>Good</v>
      </c>
    </row>
    <row r="164" spans="1:29" s="16" customFormat="1" ht="12.75">
      <c r="A164" s="7" t="s">
        <v>402</v>
      </c>
      <c r="B164" s="199">
        <f t="shared" si="7"/>
        <v>0.561493624522096</v>
      </c>
      <c r="C164" s="8">
        <v>34.7</v>
      </c>
      <c r="D164" s="11">
        <v>0.55</v>
      </c>
      <c r="E164" s="11">
        <v>0.74</v>
      </c>
      <c r="F164" s="14">
        <v>11.5</v>
      </c>
      <c r="G164" s="9">
        <v>7.76</v>
      </c>
      <c r="H164" s="8">
        <v>54.5</v>
      </c>
      <c r="I164" s="8">
        <v>13</v>
      </c>
      <c r="J164" s="9">
        <v>2.32</v>
      </c>
      <c r="K164" s="205">
        <f>12*F$9/I164</f>
        <v>27.692307692307693</v>
      </c>
      <c r="L164" s="10">
        <f>12*F$10/J164</f>
        <v>31.03448275862069</v>
      </c>
      <c r="M164" s="10">
        <f t="shared" si="4"/>
        <v>31.03448275862069</v>
      </c>
      <c r="N164" s="200">
        <f>+(PI()^2)*29000/(M164^2)</f>
        <v>297.1725700471214</v>
      </c>
      <c r="O164" s="200">
        <f>IF(M164&lt;=D$22,C$10*0.658^(C$10/N164),0.877*N164)</f>
        <v>46.60001682917616</v>
      </c>
      <c r="P164" s="200">
        <f>+C$10/O164</f>
        <v>1.0729609859002265</v>
      </c>
      <c r="Q164" s="201">
        <f>+G164/(D$25*SQRT(P164))</f>
        <v>0.5554791113721633</v>
      </c>
      <c r="R164" s="10">
        <f>+C$10*(D$31*D$25/G164)^2</f>
        <v>335.29196513975984</v>
      </c>
      <c r="S164" s="202">
        <f>IF(G164&lt;=D$25*SQRT(P164),1,(1-J158*SQRT(R164/O164))*SQRT(R164/O164))*(F164/2)</f>
        <v>5.75</v>
      </c>
      <c r="T164" s="202">
        <f>-4*(F164/2-S164)*E164</f>
        <v>0</v>
      </c>
      <c r="U164" s="201">
        <f>+H164/(D$26*SQRT(P164))</f>
        <v>1.4662373278106993</v>
      </c>
      <c r="V164" s="10">
        <f>+C$10*(D$30*D$26/H164)^2</f>
        <v>37.198045514687315</v>
      </c>
      <c r="W164" s="202">
        <f>IF(H164&lt;=D$26*SQRT(P164),1,(1-C$30*SQRT(V164/O164))*SQRT(V164/O164))*(H164*D164)</f>
        <v>22.474055132606978</v>
      </c>
      <c r="X164" s="202">
        <f>-(H164*D164-W164)*D164</f>
        <v>-4.125519677066164</v>
      </c>
      <c r="Y164" s="199">
        <f>+M164/C$12</f>
        <v>0.15517241379310345</v>
      </c>
      <c r="Z164" s="202">
        <f>+C164+T164+X164</f>
        <v>30.574480322933837</v>
      </c>
      <c r="AA164" s="200">
        <f t="shared" si="5"/>
        <v>1424.7712975920322</v>
      </c>
      <c r="AB164" s="200">
        <f>C$9/AA164</f>
        <v>0.561493624522096</v>
      </c>
      <c r="AC164" s="1" t="str">
        <f t="shared" si="6"/>
        <v>Good</v>
      </c>
    </row>
    <row r="165" spans="1:29" s="16" customFormat="1" ht="12.75">
      <c r="A165" s="7" t="s">
        <v>308</v>
      </c>
      <c r="B165" s="199">
        <f t="shared" si="7"/>
        <v>0.5305835739919361</v>
      </c>
      <c r="C165" s="8">
        <v>35.1</v>
      </c>
      <c r="D165" s="11">
        <v>0.655</v>
      </c>
      <c r="E165" s="10">
        <v>1.06</v>
      </c>
      <c r="F165" s="14">
        <v>11.3</v>
      </c>
      <c r="G165" s="9">
        <v>5.31</v>
      </c>
      <c r="H165" s="8">
        <v>24.5</v>
      </c>
      <c r="I165" s="9">
        <v>7.9</v>
      </c>
      <c r="J165" s="9">
        <v>2.69</v>
      </c>
      <c r="K165" s="205">
        <f>12*F$9/I165</f>
        <v>45.56962025316456</v>
      </c>
      <c r="L165" s="10">
        <f>12*F$10/J165</f>
        <v>26.765799256505577</v>
      </c>
      <c r="M165" s="10">
        <f t="shared" si="4"/>
        <v>45.56962025316456</v>
      </c>
      <c r="N165" s="200">
        <f>+(PI()^2)*29000/(M165^2)</f>
        <v>137.83100547444147</v>
      </c>
      <c r="O165" s="200">
        <f>IF(M165&lt;=D$22,C$10*0.658^(C$10/N165),0.877*N165)</f>
        <v>42.95651789696978</v>
      </c>
      <c r="P165" s="200">
        <f>+C$10/O165</f>
        <v>1.1639677154448098</v>
      </c>
      <c r="Q165" s="201">
        <f>+G165/(D$25*SQRT(P165))</f>
        <v>0.3649404724823152</v>
      </c>
      <c r="R165" s="10">
        <f>+C$10*(D$31*D$25/G165)^2</f>
        <v>716.0734087338323</v>
      </c>
      <c r="S165" s="202">
        <f>IF(G165&lt;=D$25*SQRT(P165),1,(1-J159*SQRT(R165/O165))*SQRT(R165/O165))*(F165/2)</f>
        <v>5.65</v>
      </c>
      <c r="T165" s="202">
        <f>-4*(F165/2-S165)*E165</f>
        <v>0</v>
      </c>
      <c r="U165" s="201">
        <f>+H165/(D$26*SQRT(P165))</f>
        <v>0.6328420837545172</v>
      </c>
      <c r="V165" s="10">
        <f>+C$10*(D$30*D$26/H165)^2</f>
        <v>184.0691290129113</v>
      </c>
      <c r="W165" s="202">
        <f>IF(H165&lt;=D$26*SQRT(P165),1,(1-C$30*SQRT(V165/O165))*SQRT(V165/O165))*(H165*D165)</f>
        <v>16.0475</v>
      </c>
      <c r="X165" s="202">
        <f>-(H165*D165-W165)*D165</f>
        <v>0</v>
      </c>
      <c r="Y165" s="199">
        <f>+M165/C$12</f>
        <v>0.22784810126582278</v>
      </c>
      <c r="Z165" s="202">
        <f>+C165+T165+X165</f>
        <v>35.1</v>
      </c>
      <c r="AA165" s="200">
        <f t="shared" si="5"/>
        <v>1507.7737781836393</v>
      </c>
      <c r="AB165" s="200">
        <f>C$9/AA165</f>
        <v>0.5305835739919361</v>
      </c>
      <c r="AC165" s="1" t="str">
        <f t="shared" si="6"/>
        <v>Good</v>
      </c>
    </row>
    <row r="166" spans="1:29" s="16" customFormat="1" ht="12.75">
      <c r="A166" s="7" t="s">
        <v>232</v>
      </c>
      <c r="B166" s="199">
        <f t="shared" si="7"/>
        <v>0.6192946456343291</v>
      </c>
      <c r="C166" s="8">
        <v>35.3</v>
      </c>
      <c r="D166" s="11">
        <v>0.71</v>
      </c>
      <c r="E166" s="10">
        <v>1.11</v>
      </c>
      <c r="F166" s="14">
        <v>12.3</v>
      </c>
      <c r="G166" s="9">
        <v>5.57</v>
      </c>
      <c r="H166" s="8">
        <v>13.7</v>
      </c>
      <c r="I166" s="9">
        <v>5.51</v>
      </c>
      <c r="J166" s="9">
        <v>3.13</v>
      </c>
      <c r="K166" s="205">
        <f>12*F$9/I166</f>
        <v>65.33575317604355</v>
      </c>
      <c r="L166" s="10">
        <f>12*F$10/J166</f>
        <v>23.003194888178914</v>
      </c>
      <c r="M166" s="10">
        <f aca="true" t="shared" si="8" ref="M166:M229">MAX(K166:L166)</f>
        <v>65.33575317604355</v>
      </c>
      <c r="N166" s="200">
        <f>+(PI()^2)*29000/(M166^2)</f>
        <v>67.04956111688178</v>
      </c>
      <c r="O166" s="200">
        <f>IF(M166&lt;=D$22,C$10*0.658^(C$10/N166),0.877*N166)</f>
        <v>36.59468021913951</v>
      </c>
      <c r="P166" s="200">
        <f>+C$10/O166</f>
        <v>1.3663188119307386</v>
      </c>
      <c r="Q166" s="201">
        <f>+G166/(D$25*SQRT(P166))</f>
        <v>0.3533272615541336</v>
      </c>
      <c r="R166" s="10">
        <f>+C$10*(D$31*D$25/G166)^2</f>
        <v>650.7829981724358</v>
      </c>
      <c r="S166" s="202">
        <f>IF(G166&lt;=D$25*SQRT(P166),1,(1-J160*SQRT(R166/O166))*SQRT(R166/O166))*(F166/2)</f>
        <v>6.15</v>
      </c>
      <c r="T166" s="202">
        <f>-4*(F166/2-S166)*E166</f>
        <v>0</v>
      </c>
      <c r="U166" s="201">
        <f>+H166/(D$26*SQRT(P166))</f>
        <v>0.3266211307752838</v>
      </c>
      <c r="V166" s="10">
        <f>+C$10*(D$30*D$26/H166)^2</f>
        <v>588.6701192924505</v>
      </c>
      <c r="W166" s="202">
        <f>IF(H166&lt;=D$26*SQRT(P166),1,(1-C$30*SQRT(V166/O166))*SQRT(V166/O166))*(H166*D166)</f>
        <v>9.726999999999999</v>
      </c>
      <c r="X166" s="202">
        <f>-(H166*D166-W166)*D166</f>
        <v>0</v>
      </c>
      <c r="Y166" s="199">
        <f>+M166/C$12</f>
        <v>0.32667876588021777</v>
      </c>
      <c r="Z166" s="202">
        <f>+C166+T166+X166</f>
        <v>35.3</v>
      </c>
      <c r="AA166" s="200">
        <f t="shared" si="5"/>
        <v>1291.7922117356247</v>
      </c>
      <c r="AB166" s="200">
        <f>C$9/AA166</f>
        <v>0.6192946456343291</v>
      </c>
      <c r="AC166" s="1" t="str">
        <f t="shared" si="6"/>
        <v>Good</v>
      </c>
    </row>
    <row r="167" spans="1:29" s="16" customFormat="1" ht="12.75">
      <c r="A167" s="7" t="s">
        <v>261</v>
      </c>
      <c r="B167" s="199">
        <f t="shared" si="7"/>
        <v>0.5781450172098345</v>
      </c>
      <c r="C167" s="8">
        <v>35.3</v>
      </c>
      <c r="D167" s="11">
        <v>0.59</v>
      </c>
      <c r="E167" s="11">
        <v>0.94</v>
      </c>
      <c r="F167" s="14">
        <v>14.7</v>
      </c>
      <c r="G167" s="9">
        <v>7.8</v>
      </c>
      <c r="H167" s="8">
        <v>19.3</v>
      </c>
      <c r="I167" s="9">
        <v>6.24</v>
      </c>
      <c r="J167" s="9">
        <v>3.74</v>
      </c>
      <c r="K167" s="205">
        <f>12*F$9/I167</f>
        <v>57.69230769230769</v>
      </c>
      <c r="L167" s="10">
        <f>12*F$10/J167</f>
        <v>19.25133689839572</v>
      </c>
      <c r="M167" s="10">
        <f t="shared" si="8"/>
        <v>57.69230769230769</v>
      </c>
      <c r="N167" s="200">
        <f>+(PI()^2)*29000/(M167^2)</f>
        <v>85.99276652398034</v>
      </c>
      <c r="O167" s="200">
        <f>IF(M167&lt;=D$22,C$10*0.658^(C$10/N167),0.877*N167)</f>
        <v>39.19931651021777</v>
      </c>
      <c r="P167" s="200">
        <f>+C$10/O167</f>
        <v>1.275532444219197</v>
      </c>
      <c r="Q167" s="201">
        <f>+G167/(D$25*SQRT(P167))</f>
        <v>0.5120906236977395</v>
      </c>
      <c r="R167" s="10">
        <f>+C$10*(D$31*D$25/G167)^2</f>
        <v>331.8618908612755</v>
      </c>
      <c r="S167" s="202">
        <f>IF(G167&lt;=D$25*SQRT(P167),1,(1-J161*SQRT(R167/O167))*SQRT(R167/O167))*(F167/2)</f>
        <v>7.35</v>
      </c>
      <c r="T167" s="202">
        <f>-4*(F167/2-S167)*E167</f>
        <v>0</v>
      </c>
      <c r="U167" s="201">
        <f>+H167/(D$26*SQRT(P167))</f>
        <v>0.47622401143737475</v>
      </c>
      <c r="V167" s="10">
        <f>+C$10*(D$30*D$26/H167)^2</f>
        <v>296.6186869177696</v>
      </c>
      <c r="W167" s="202">
        <f>IF(H167&lt;=D$26*SQRT(P167),1,(1-C$30*SQRT(V167/O167))*SQRT(V167/O167))*(H167*D167)</f>
        <v>11.387</v>
      </c>
      <c r="X167" s="202">
        <f>-(H167*D167-W167)*D167</f>
        <v>0</v>
      </c>
      <c r="Y167" s="199">
        <f>+M167/C$12</f>
        <v>0.2884615384615385</v>
      </c>
      <c r="Z167" s="202">
        <f>+C167+T167+X167</f>
        <v>35.3</v>
      </c>
      <c r="AA167" s="200">
        <f aca="true" t="shared" si="9" ref="AA167:AA230">+O167*Z167</f>
        <v>1383.7358728106872</v>
      </c>
      <c r="AB167" s="200">
        <f>C$9/AA167</f>
        <v>0.5781450172098345</v>
      </c>
      <c r="AC167" s="1" t="str">
        <f aca="true" t="shared" si="10" ref="AC167:AC230">IF(AB167&lt;=1,"Good",IF(AB167&lt;=1.03,"Close","No Good"))</f>
        <v>Good</v>
      </c>
    </row>
    <row r="168" spans="1:29" s="16" customFormat="1" ht="12.75">
      <c r="A168" s="7" t="s">
        <v>332</v>
      </c>
      <c r="B168" s="199">
        <f aca="true" t="shared" si="11" ref="B168:B231">AB168</f>
        <v>0.4998405858626105</v>
      </c>
      <c r="C168" s="8">
        <v>35.9</v>
      </c>
      <c r="D168" s="11">
        <v>0.6</v>
      </c>
      <c r="E168" s="11">
        <v>0.96</v>
      </c>
      <c r="F168" s="14">
        <v>12.4</v>
      </c>
      <c r="G168" s="9">
        <v>6.45</v>
      </c>
      <c r="H168" s="8">
        <v>31.3</v>
      </c>
      <c r="I168" s="9">
        <v>9.09</v>
      </c>
      <c r="J168" s="9">
        <v>2.92</v>
      </c>
      <c r="K168" s="205">
        <f>12*F$9/I168</f>
        <v>39.603960396039604</v>
      </c>
      <c r="L168" s="10">
        <f>12*F$10/J168</f>
        <v>24.65753424657534</v>
      </c>
      <c r="M168" s="10">
        <f t="shared" si="8"/>
        <v>39.603960396039604</v>
      </c>
      <c r="N168" s="200">
        <f>+(PI()^2)*29000/(M168^2)</f>
        <v>182.4822000231165</v>
      </c>
      <c r="O168" s="200">
        <f>IF(M168&lt;=D$22,C$10*0.658^(C$10/N168),0.877*N168)</f>
        <v>44.5824592739239</v>
      </c>
      <c r="P168" s="200">
        <f>+C$10/O168</f>
        <v>1.1215173145292323</v>
      </c>
      <c r="Q168" s="201">
        <f>+G168/(D$25*SQRT(P168))</f>
        <v>0.45160079671587355</v>
      </c>
      <c r="R168" s="10">
        <f>+C$10*(D$31*D$25/G168)^2</f>
        <v>485.31884958836605</v>
      </c>
      <c r="S168" s="202">
        <f>IF(G168&lt;=D$25*SQRT(P168),1,(1-J162*SQRT(R168/O168))*SQRT(R168/O168))*(F168/2)</f>
        <v>6.2</v>
      </c>
      <c r="T168" s="202">
        <f>-4*(F168/2-S168)*E168</f>
        <v>0</v>
      </c>
      <c r="U168" s="201">
        <f>+H168/(D$26*SQRT(P168))</f>
        <v>0.8236469241804103</v>
      </c>
      <c r="V168" s="10">
        <f>+C$10*(D$30*D$26/H168)^2</f>
        <v>112.77801619900174</v>
      </c>
      <c r="W168" s="202">
        <f>IF(H168&lt;=D$26*SQRT(P168),1,(1-C$30*SQRT(V168/O168))*SQRT(V168/O168))*(H168*D168)</f>
        <v>18.78</v>
      </c>
      <c r="X168" s="202">
        <f>-(H168*D168-W168)*D168</f>
        <v>0</v>
      </c>
      <c r="Y168" s="199">
        <f>+M168/C$12</f>
        <v>0.19801980198019803</v>
      </c>
      <c r="Z168" s="202">
        <f>+C168+T168+X168</f>
        <v>35.9</v>
      </c>
      <c r="AA168" s="200">
        <f t="shared" si="9"/>
        <v>1600.510287933868</v>
      </c>
      <c r="AB168" s="200">
        <f>C$9/AA168</f>
        <v>0.4998405858626105</v>
      </c>
      <c r="AC168" s="1" t="str">
        <f t="shared" si="10"/>
        <v>Good</v>
      </c>
    </row>
    <row r="169" spans="1:29" s="16" customFormat="1" ht="12.75">
      <c r="A169" s="7" t="s">
        <v>388</v>
      </c>
      <c r="B169" s="199">
        <f t="shared" si="11"/>
        <v>0.5045688917377801</v>
      </c>
      <c r="C169" s="8">
        <v>36.5</v>
      </c>
      <c r="D169" s="11">
        <v>0.585</v>
      </c>
      <c r="E169" s="11">
        <v>0.93</v>
      </c>
      <c r="F169" s="14">
        <v>10.5</v>
      </c>
      <c r="G169" s="9">
        <v>5.65</v>
      </c>
      <c r="H169" s="8">
        <v>46.2</v>
      </c>
      <c r="I169" s="8">
        <v>12.1</v>
      </c>
      <c r="J169" s="9">
        <v>2.23</v>
      </c>
      <c r="K169" s="205">
        <f>12*F$9/I169</f>
        <v>29.75206611570248</v>
      </c>
      <c r="L169" s="10">
        <f>12*F$10/J169</f>
        <v>32.28699551569507</v>
      </c>
      <c r="M169" s="10">
        <f t="shared" si="8"/>
        <v>32.28699551569507</v>
      </c>
      <c r="N169" s="200">
        <f>+(PI()^2)*29000/(M169^2)</f>
        <v>274.5632939928898</v>
      </c>
      <c r="O169" s="200">
        <f>IF(M169&lt;=D$22,C$10*0.658^(C$10/N169),0.877*N169)</f>
        <v>46.33056532262551</v>
      </c>
      <c r="P169" s="200">
        <f>+C$10/O169</f>
        <v>1.0792011634613603</v>
      </c>
      <c r="Q169" s="201">
        <f>+G169/(D$25*SQRT(P169))</f>
        <v>0.4032693559095146</v>
      </c>
      <c r="R169" s="10">
        <f>+C$10*(D$31*D$25/G169)^2</f>
        <v>632.484217714778</v>
      </c>
      <c r="S169" s="202">
        <f>IF(G169&lt;=D$25*SQRT(P169),1,(1-J163*SQRT(R169/O169))*SQRT(R169/O169))*(F169/2)</f>
        <v>5.25</v>
      </c>
      <c r="T169" s="202">
        <f>-4*(F169/2-S169)*E169</f>
        <v>0</v>
      </c>
      <c r="U169" s="201">
        <f>+H169/(D$26*SQRT(P169))</f>
        <v>1.239340117133808</v>
      </c>
      <c r="V169" s="10">
        <f>+C$10*(D$30*D$26/H169)^2</f>
        <v>51.76416047768969</v>
      </c>
      <c r="W169" s="202">
        <f>IF(H169&lt;=D$26*SQRT(P169),1,(1-C$30*SQRT(V169/O169))*SQRT(V169/O169))*(H169*D169)</f>
        <v>23.132515391131385</v>
      </c>
      <c r="X169" s="202">
        <f>-(H169*D169-W169)*D169</f>
        <v>-2.2782734961881403</v>
      </c>
      <c r="Y169" s="199">
        <f>+M169/C$12</f>
        <v>0.16143497757847533</v>
      </c>
      <c r="Z169" s="202">
        <f>+C169+T169+X169</f>
        <v>34.22172650381186</v>
      </c>
      <c r="AA169" s="200">
        <f t="shared" si="9"/>
        <v>1585.51193523788</v>
      </c>
      <c r="AB169" s="200">
        <f>C$9/AA169</f>
        <v>0.5045688917377801</v>
      </c>
      <c r="AC169" s="1" t="str">
        <f t="shared" si="10"/>
        <v>Good</v>
      </c>
    </row>
    <row r="170" spans="1:29" s="16" customFormat="1" ht="12.75">
      <c r="A170" s="7" t="s">
        <v>371</v>
      </c>
      <c r="B170" s="199">
        <f t="shared" si="11"/>
        <v>0.4650356065534774</v>
      </c>
      <c r="C170" s="8">
        <v>37.8</v>
      </c>
      <c r="D170" s="11">
        <v>0.61</v>
      </c>
      <c r="E170" s="10">
        <v>1.1</v>
      </c>
      <c r="F170" s="14">
        <v>10</v>
      </c>
      <c r="G170" s="9">
        <v>4.55</v>
      </c>
      <c r="H170" s="8">
        <v>39.7</v>
      </c>
      <c r="I170" s="8">
        <v>11.2</v>
      </c>
      <c r="J170" s="9">
        <v>2.21</v>
      </c>
      <c r="K170" s="205">
        <f>12*F$9/I170</f>
        <v>32.142857142857146</v>
      </c>
      <c r="L170" s="10">
        <f>12*F$10/J170</f>
        <v>32.57918552036199</v>
      </c>
      <c r="M170" s="10">
        <f t="shared" si="8"/>
        <v>32.57918552036199</v>
      </c>
      <c r="N170" s="200">
        <f>+(PI()^2)*29000/(M170^2)</f>
        <v>269.6604766214228</v>
      </c>
      <c r="O170" s="200">
        <f>IF(M170&lt;=D$22,C$10*0.658^(C$10/N170),0.877*N170)</f>
        <v>46.266404435126546</v>
      </c>
      <c r="P170" s="200">
        <f>+C$10/O170</f>
        <v>1.0806977678610967</v>
      </c>
      <c r="Q170" s="201">
        <f>+G170/(D$25*SQRT(P170))</f>
        <v>0.3245317903394881</v>
      </c>
      <c r="R170" s="10">
        <f>+C$10*(D$31*D$25/G170)^2</f>
        <v>975.2675976331362</v>
      </c>
      <c r="S170" s="202">
        <f>IF(G170&lt;=D$25*SQRT(P170),1,(1-J164*SQRT(R170/O170))*SQRT(R170/O170))*(F170/2)</f>
        <v>5</v>
      </c>
      <c r="T170" s="202">
        <f>-4*(F170/2-S170)*E170</f>
        <v>0</v>
      </c>
      <c r="U170" s="201">
        <f>+H170/(D$26*SQRT(P170))</f>
        <v>1.0642364131318682</v>
      </c>
      <c r="V170" s="10">
        <f>+C$10*(D$30*D$26/H170)^2</f>
        <v>70.10227505408953</v>
      </c>
      <c r="W170" s="202">
        <f>IF(H170&lt;=D$26*SQRT(P170),1,(1-C$30*SQRT(V170/O170))*SQRT(V170/O170))*(H170*D170)</f>
        <v>23.20462681755408</v>
      </c>
      <c r="X170" s="202">
        <f>-(H170*D170-W170)*D170</f>
        <v>-0.6175476412920133</v>
      </c>
      <c r="Y170" s="199">
        <f>+M170/C$12</f>
        <v>0.16289592760180993</v>
      </c>
      <c r="Z170" s="202">
        <f>+C170+T170+X170</f>
        <v>37.182452358707984</v>
      </c>
      <c r="AA170" s="200">
        <f t="shared" si="9"/>
        <v>1720.2983787178086</v>
      </c>
      <c r="AB170" s="200">
        <f>C$9/AA170</f>
        <v>0.4650356065534774</v>
      </c>
      <c r="AC170" s="1" t="str">
        <f t="shared" si="10"/>
        <v>Good</v>
      </c>
    </row>
    <row r="171" spans="1:29" s="16" customFormat="1" ht="12.75">
      <c r="A171" s="7" t="s">
        <v>309</v>
      </c>
      <c r="B171" s="199">
        <f t="shared" si="11"/>
        <v>0.4851541639549044</v>
      </c>
      <c r="C171" s="8">
        <v>38.2</v>
      </c>
      <c r="D171" s="11">
        <v>0.67</v>
      </c>
      <c r="E171" s="10">
        <v>1.2</v>
      </c>
      <c r="F171" s="14">
        <v>11.2</v>
      </c>
      <c r="G171" s="9">
        <v>4.65</v>
      </c>
      <c r="H171" s="8">
        <v>23.9</v>
      </c>
      <c r="I171" s="9">
        <v>8.03</v>
      </c>
      <c r="J171" s="9">
        <v>2.7</v>
      </c>
      <c r="K171" s="205">
        <f>12*F$9/I171</f>
        <v>44.831880448318806</v>
      </c>
      <c r="L171" s="10">
        <f>12*F$10/J171</f>
        <v>26.666666666666664</v>
      </c>
      <c r="M171" s="10">
        <f t="shared" si="8"/>
        <v>44.831880448318806</v>
      </c>
      <c r="N171" s="200">
        <f>+(PI()^2)*29000/(M171^2)</f>
        <v>142.40453903055462</v>
      </c>
      <c r="O171" s="200">
        <f>IF(M171&lt;=D$22,C$10*0.658^(C$10/N171),0.877*N171)</f>
        <v>43.16650238811506</v>
      </c>
      <c r="P171" s="200">
        <f>+C$10/O171</f>
        <v>1.1583055664423345</v>
      </c>
      <c r="Q171" s="201">
        <f>+G171/(D$25*SQRT(P171))</f>
        <v>0.3203607910615394</v>
      </c>
      <c r="R171" s="10">
        <f>+C$10*(D$31*D$25/G171)^2</f>
        <v>933.7716471268354</v>
      </c>
      <c r="S171" s="202">
        <f>IF(G171&lt;=D$25*SQRT(P171),1,(1-J165*SQRT(R171/O171))*SQRT(R171/O171))*(F171/2)</f>
        <v>5.6</v>
      </c>
      <c r="T171" s="202">
        <f>-4*(F171/2-S171)*E171</f>
        <v>0</v>
      </c>
      <c r="U171" s="201">
        <f>+H171/(D$26*SQRT(P171))</f>
        <v>0.6188509529577316</v>
      </c>
      <c r="V171" s="10">
        <f>+C$10*(D$30*D$26/H171)^2</f>
        <v>193.42710157385204</v>
      </c>
      <c r="W171" s="202">
        <f>IF(H171&lt;=D$26*SQRT(P171),1,(1-C$30*SQRT(V171/O171))*SQRT(V171/O171))*(H171*D171)</f>
        <v>16.013</v>
      </c>
      <c r="X171" s="202">
        <f>-(H171*D171-W171)*D171</f>
        <v>0</v>
      </c>
      <c r="Y171" s="199">
        <f>+M171/C$12</f>
        <v>0.22415940224159403</v>
      </c>
      <c r="Z171" s="202">
        <f>+C171+T171+X171</f>
        <v>38.2</v>
      </c>
      <c r="AA171" s="200">
        <f t="shared" si="9"/>
        <v>1648.9603912259956</v>
      </c>
      <c r="AB171" s="200">
        <f>C$9/AA171</f>
        <v>0.4851541639549044</v>
      </c>
      <c r="AC171" s="1" t="str">
        <f t="shared" si="10"/>
        <v>Good</v>
      </c>
    </row>
    <row r="172" spans="1:29" s="16" customFormat="1" ht="12.75">
      <c r="A172" s="7" t="s">
        <v>403</v>
      </c>
      <c r="B172" s="199">
        <f t="shared" si="11"/>
        <v>0.49573875015842955</v>
      </c>
      <c r="C172" s="8">
        <v>38.3</v>
      </c>
      <c r="D172" s="11">
        <v>0.58</v>
      </c>
      <c r="E172" s="11">
        <v>0.855</v>
      </c>
      <c r="F172" s="14">
        <v>11.5</v>
      </c>
      <c r="G172" s="9">
        <v>6.73</v>
      </c>
      <c r="H172" s="8">
        <v>51.7</v>
      </c>
      <c r="I172" s="8">
        <v>13.2</v>
      </c>
      <c r="J172" s="9">
        <v>2.39</v>
      </c>
      <c r="K172" s="205">
        <f>12*F$9/I172</f>
        <v>27.272727272727273</v>
      </c>
      <c r="L172" s="10">
        <f>12*F$10/J172</f>
        <v>30.1255230125523</v>
      </c>
      <c r="M172" s="10">
        <f t="shared" si="8"/>
        <v>30.1255230125523</v>
      </c>
      <c r="N172" s="200">
        <f>+(PI()^2)*29000/(M172^2)</f>
        <v>315.3759358959131</v>
      </c>
      <c r="O172" s="200">
        <f>IF(M172&lt;=D$22,C$10*0.658^(C$10/N172),0.877*N172)</f>
        <v>46.78981899099484</v>
      </c>
      <c r="P172" s="200">
        <f>+C$10/O172</f>
        <v>1.068608536605431</v>
      </c>
      <c r="Q172" s="201">
        <f>+G172/(D$25*SQRT(P172))</f>
        <v>0.4827293678333119</v>
      </c>
      <c r="R172" s="10">
        <f>+C$10*(D$31*D$25/G172)^2</f>
        <v>445.77577147853196</v>
      </c>
      <c r="S172" s="202">
        <f>IF(G172&lt;=D$25*SQRT(P172),1,(1-J166*SQRT(R172/O172))*SQRT(R172/O172))*(F172/2)</f>
        <v>5.75</v>
      </c>
      <c r="T172" s="202">
        <f>-4*(F172/2-S172)*E172</f>
        <v>0</v>
      </c>
      <c r="U172" s="201">
        <f>+H172/(D$26*SQRT(P172))</f>
        <v>1.3937374131166718</v>
      </c>
      <c r="V172" s="10">
        <f>+C$10*(D$30*D$26/H172)^2</f>
        <v>41.33634182102518</v>
      </c>
      <c r="W172" s="202">
        <f>IF(H172&lt;=D$26*SQRT(P172),1,(1-C$30*SQRT(V172/O172))*SQRT(V172/O172))*(H172*D172)</f>
        <v>23.41601577573406</v>
      </c>
      <c r="X172" s="202">
        <f>-(H172*D172-W172)*D172</f>
        <v>-3.8105908500742456</v>
      </c>
      <c r="Y172" s="199">
        <f>+M172/C$12</f>
        <v>0.1506276150627615</v>
      </c>
      <c r="Z172" s="202">
        <f>+C172+T172+X172</f>
        <v>34.48940914992575</v>
      </c>
      <c r="AA172" s="200">
        <f t="shared" si="9"/>
        <v>1613.753211231387</v>
      </c>
      <c r="AB172" s="200">
        <f>C$9/AA172</f>
        <v>0.49573875015842955</v>
      </c>
      <c r="AC172" s="1" t="str">
        <f t="shared" si="10"/>
        <v>Good</v>
      </c>
    </row>
    <row r="173" spans="1:29" s="16" customFormat="1" ht="12.75">
      <c r="A173" s="7" t="s">
        <v>351</v>
      </c>
      <c r="B173" s="199">
        <f t="shared" si="11"/>
        <v>0.4552132981935209</v>
      </c>
      <c r="C173" s="8">
        <v>38.5</v>
      </c>
      <c r="D173" s="11">
        <v>0.605</v>
      </c>
      <c r="E173" s="11">
        <v>0.96</v>
      </c>
      <c r="F173" s="14">
        <v>12.9</v>
      </c>
      <c r="G173" s="9">
        <v>6.7</v>
      </c>
      <c r="H173" s="8">
        <v>35.6</v>
      </c>
      <c r="I173" s="8">
        <v>10.2</v>
      </c>
      <c r="J173" s="9">
        <v>2.97</v>
      </c>
      <c r="K173" s="205">
        <f>12*F$9/I173</f>
        <v>35.294117647058826</v>
      </c>
      <c r="L173" s="10">
        <f>12*F$10/J173</f>
        <v>24.242424242424242</v>
      </c>
      <c r="M173" s="10">
        <f t="shared" si="8"/>
        <v>35.294117647058826</v>
      </c>
      <c r="N173" s="200">
        <f>+(PI()^2)*29000/(M173^2)</f>
        <v>229.76987357091636</v>
      </c>
      <c r="O173" s="200">
        <f>IF(M173&lt;=D$22,C$10*0.658^(C$10/N173),0.877*N173)</f>
        <v>45.64721826379309</v>
      </c>
      <c r="P173" s="200">
        <f>+C$10/O173</f>
        <v>1.0953569987781597</v>
      </c>
      <c r="Q173" s="201">
        <f>+G173/(D$25*SQRT(P173))</f>
        <v>0.47467344369742626</v>
      </c>
      <c r="R173" s="10">
        <f>+C$10*(D$31*D$25/G173)^2</f>
        <v>449.7767306749834</v>
      </c>
      <c r="S173" s="202">
        <f>IF(G173&lt;=D$25*SQRT(P173),1,(1-J167*SQRT(R173/O173))*SQRT(R173/O173))*(F173/2)</f>
        <v>6.45</v>
      </c>
      <c r="T173" s="202">
        <f>-4*(F173/2-S173)*E173</f>
        <v>0</v>
      </c>
      <c r="U173" s="201">
        <f>+H173/(D$26*SQRT(P173))</f>
        <v>0.9479204421067705</v>
      </c>
      <c r="V173" s="10">
        <f>+C$10*(D$30*D$26/H173)^2</f>
        <v>87.17925032350713</v>
      </c>
      <c r="W173" s="202">
        <f>IF(H173&lt;=D$26*SQRT(P173),1,(1-C$30*SQRT(V173/O173))*SQRT(V173/O173))*(H173*D173)</f>
        <v>21.538</v>
      </c>
      <c r="X173" s="202">
        <f>-(H173*D173-W173)*D173</f>
        <v>0</v>
      </c>
      <c r="Y173" s="199">
        <f>+M173/C$12</f>
        <v>0.17647058823529413</v>
      </c>
      <c r="Z173" s="202">
        <f>+C173+T173+X173</f>
        <v>38.5</v>
      </c>
      <c r="AA173" s="200">
        <f t="shared" si="9"/>
        <v>1757.417903156034</v>
      </c>
      <c r="AB173" s="200">
        <f>C$9/AA173</f>
        <v>0.4552132981935209</v>
      </c>
      <c r="AC173" s="1" t="str">
        <f t="shared" si="10"/>
        <v>Good</v>
      </c>
    </row>
    <row r="174" spans="1:29" s="16" customFormat="1" ht="12.75">
      <c r="A174" s="7" t="s">
        <v>262</v>
      </c>
      <c r="B174" s="199">
        <f t="shared" si="11"/>
        <v>0.5243697934175721</v>
      </c>
      <c r="C174" s="8">
        <v>38.8</v>
      </c>
      <c r="D174" s="11">
        <v>0.645</v>
      </c>
      <c r="E174" s="10">
        <v>1.03</v>
      </c>
      <c r="F174" s="14">
        <v>14.7</v>
      </c>
      <c r="G174" s="9">
        <v>7.15</v>
      </c>
      <c r="H174" s="8">
        <v>17.7</v>
      </c>
      <c r="I174" s="9">
        <v>6.28</v>
      </c>
      <c r="J174" s="9">
        <v>3.76</v>
      </c>
      <c r="K174" s="205">
        <f>12*F$9/I174</f>
        <v>57.324840764331206</v>
      </c>
      <c r="L174" s="10">
        <f>12*F$10/J174</f>
        <v>19.148936170212767</v>
      </c>
      <c r="M174" s="10">
        <f t="shared" si="8"/>
        <v>57.324840764331206</v>
      </c>
      <c r="N174" s="200">
        <f>+(PI()^2)*29000/(M174^2)</f>
        <v>87.09877145174194</v>
      </c>
      <c r="O174" s="200">
        <f>IF(M174&lt;=D$22,C$10*0.658^(C$10/N174),0.877*N174)</f>
        <v>39.32064157748257</v>
      </c>
      <c r="P174" s="200">
        <f>+C$10/O174</f>
        <v>1.271596749037612</v>
      </c>
      <c r="Q174" s="201">
        <f>+G174/(D$25*SQRT(P174))</f>
        <v>0.47014228476924874</v>
      </c>
      <c r="R174" s="10">
        <f>+C$10*(D$31*D$25/G174)^2</f>
        <v>394.94307672746834</v>
      </c>
      <c r="S174" s="202">
        <f>IF(G174&lt;=D$25*SQRT(P174),1,(1-J168*SQRT(R174/O174))*SQRT(R174/O174))*(F174/2)</f>
        <v>7.35</v>
      </c>
      <c r="T174" s="202">
        <f>-4*(F174/2-S174)*E174</f>
        <v>0</v>
      </c>
      <c r="U174" s="201">
        <f>+H174/(D$26*SQRT(P174))</f>
        <v>0.4374196580121832</v>
      </c>
      <c r="V174" s="10">
        <f>+C$10*(D$30*D$26/H174)^2</f>
        <v>352.6684371987615</v>
      </c>
      <c r="W174" s="202">
        <f>IF(H174&lt;=D$26*SQRT(P174),1,(1-C$30*SQRT(V174/O174))*SQRT(V174/O174))*(H174*D174)</f>
        <v>11.4165</v>
      </c>
      <c r="X174" s="202">
        <f>-(H174*D174-W174)*D174</f>
        <v>0</v>
      </c>
      <c r="Y174" s="199">
        <f>+M174/C$12</f>
        <v>0.28662420382165604</v>
      </c>
      <c r="Z174" s="202">
        <f>+C174+T174+X174</f>
        <v>38.8</v>
      </c>
      <c r="AA174" s="200">
        <f t="shared" si="9"/>
        <v>1525.6408932063237</v>
      </c>
      <c r="AB174" s="200">
        <f>C$9/AA174</f>
        <v>0.5243697934175721</v>
      </c>
      <c r="AC174" s="1" t="str">
        <f t="shared" si="10"/>
        <v>Good</v>
      </c>
    </row>
    <row r="175" spans="1:29" s="16" customFormat="1" ht="12.75">
      <c r="A175" s="7" t="s">
        <v>333</v>
      </c>
      <c r="B175" s="199">
        <f t="shared" si="11"/>
        <v>0.46213313422762586</v>
      </c>
      <c r="C175" s="8">
        <v>38.8</v>
      </c>
      <c r="D175" s="11">
        <v>0.65</v>
      </c>
      <c r="E175" s="10">
        <v>1.04</v>
      </c>
      <c r="F175" s="14">
        <v>12.4</v>
      </c>
      <c r="G175" s="9">
        <v>6.01</v>
      </c>
      <c r="H175" s="8">
        <v>28.9</v>
      </c>
      <c r="I175" s="9">
        <v>9.12</v>
      </c>
      <c r="J175" s="9">
        <v>2.93</v>
      </c>
      <c r="K175" s="205">
        <f>12*F$9/I175</f>
        <v>39.47368421052632</v>
      </c>
      <c r="L175" s="10">
        <f>12*F$10/J175</f>
        <v>24.573378839590443</v>
      </c>
      <c r="M175" s="10">
        <f t="shared" si="8"/>
        <v>39.47368421052632</v>
      </c>
      <c r="N175" s="200">
        <f>+(PI()^2)*29000/(M175^2)</f>
        <v>183.68869062223013</v>
      </c>
      <c r="O175" s="200">
        <f>IF(M175&lt;=D$22,C$10*0.658^(C$10/N175),0.877*N175)</f>
        <v>44.61605363028387</v>
      </c>
      <c r="P175" s="200">
        <f>+C$10/O175</f>
        <v>1.1206728505019925</v>
      </c>
      <c r="Q175" s="201">
        <f>+G175/(D$25*SQRT(P175))</f>
        <v>0.42095243186810766</v>
      </c>
      <c r="R175" s="10">
        <f>+C$10*(D$31*D$25/G175)^2</f>
        <v>558.9817702608798</v>
      </c>
      <c r="S175" s="202">
        <f>IF(G175&lt;=D$25*SQRT(P175),1,(1-J169*SQRT(R175/O175))*SQRT(R175/O175))*(F175/2)</f>
        <v>6.2</v>
      </c>
      <c r="T175" s="202">
        <f>-4*(F175/2-S175)*E175</f>
        <v>0</v>
      </c>
      <c r="U175" s="201">
        <f>+H175/(D$26*SQRT(P175))</f>
        <v>0.7607783623885755</v>
      </c>
      <c r="V175" s="10">
        <f>+C$10*(D$30*D$26/H175)^2</f>
        <v>132.28708311682095</v>
      </c>
      <c r="W175" s="202">
        <f>IF(H175&lt;=D$26*SQRT(P175),1,(1-C$30*SQRT(V175/O175))*SQRT(V175/O175))*(H175*D175)</f>
        <v>18.785</v>
      </c>
      <c r="X175" s="202">
        <f>-(H175*D175-W175)*D175</f>
        <v>0</v>
      </c>
      <c r="Y175" s="199">
        <f>+M175/C$12</f>
        <v>0.1973684210526316</v>
      </c>
      <c r="Z175" s="202">
        <f>+C175+T175+X175</f>
        <v>38.8</v>
      </c>
      <c r="AA175" s="200">
        <f t="shared" si="9"/>
        <v>1731.102880855014</v>
      </c>
      <c r="AB175" s="200">
        <f>C$9/AA175</f>
        <v>0.46213313422762586</v>
      </c>
      <c r="AC175" s="1" t="str">
        <f t="shared" si="10"/>
        <v>Good</v>
      </c>
    </row>
    <row r="176" spans="1:29" s="16" customFormat="1" ht="12.75">
      <c r="A176" s="7" t="s">
        <v>389</v>
      </c>
      <c r="B176" s="199">
        <f t="shared" si="11"/>
        <v>0.4652928895088634</v>
      </c>
      <c r="C176" s="8">
        <v>38.9</v>
      </c>
      <c r="D176" s="11">
        <v>0.615</v>
      </c>
      <c r="E176" s="10">
        <v>1</v>
      </c>
      <c r="F176" s="14">
        <v>10.5</v>
      </c>
      <c r="G176" s="9">
        <v>5.27</v>
      </c>
      <c r="H176" s="8">
        <v>43.9</v>
      </c>
      <c r="I176" s="8">
        <v>12.2</v>
      </c>
      <c r="J176" s="9">
        <v>2.25</v>
      </c>
      <c r="K176" s="205">
        <f>12*F$9/I176</f>
        <v>29.508196721311478</v>
      </c>
      <c r="L176" s="10">
        <f>12*F$10/J176</f>
        <v>32</v>
      </c>
      <c r="M176" s="10">
        <f t="shared" si="8"/>
        <v>32</v>
      </c>
      <c r="N176" s="200">
        <f>+(PI()^2)*29000/(M176^2)</f>
        <v>279.51028089022594</v>
      </c>
      <c r="O176" s="200">
        <f>IF(M176&lt;=D$22,C$10*0.658^(C$10/N176),0.877*N176)</f>
        <v>46.39310833231661</v>
      </c>
      <c r="P176" s="200">
        <f>+C$10/O176</f>
        <v>1.0777462816642294</v>
      </c>
      <c r="Q176" s="201">
        <f>+G176/(D$25*SQRT(P176))</f>
        <v>0.37640061542688885</v>
      </c>
      <c r="R176" s="10">
        <f>+C$10*(D$31*D$25/G176)^2</f>
        <v>726.9848463790244</v>
      </c>
      <c r="S176" s="202">
        <f>IF(G176&lt;=D$25*SQRT(P176),1,(1-J170*SQRT(R176/O176))*SQRT(R176/O176))*(F176/2)</f>
        <v>5.25</v>
      </c>
      <c r="T176" s="202">
        <f>-4*(F176/2-S176)*E176</f>
        <v>0</v>
      </c>
      <c r="U176" s="201">
        <f>+H176/(D$26*SQRT(P176))</f>
        <v>1.1784359652146044</v>
      </c>
      <c r="V176" s="10">
        <f>+C$10*(D$30*D$26/H176)^2</f>
        <v>57.33028299458803</v>
      </c>
      <c r="W176" s="202">
        <f>IF(H176&lt;=D$26*SQRT(P176),1,(1-C$30*SQRT(V176/O176))*SQRT(V176/O176))*(H176*D176)</f>
        <v>24.007280153277897</v>
      </c>
      <c r="X176" s="202">
        <f>-(H176*D176-W176)*D176</f>
        <v>-1.8396002057340934</v>
      </c>
      <c r="Y176" s="199">
        <f>+M176/C$12</f>
        <v>0.16</v>
      </c>
      <c r="Z176" s="202">
        <f>+C176+T176+X176</f>
        <v>37.060399794265905</v>
      </c>
      <c r="AA176" s="200">
        <f t="shared" si="9"/>
        <v>1719.3471424943423</v>
      </c>
      <c r="AB176" s="200">
        <f>C$9/AA176</f>
        <v>0.4652928895088634</v>
      </c>
      <c r="AC176" s="1" t="str">
        <f t="shared" si="10"/>
        <v>Good</v>
      </c>
    </row>
    <row r="177" spans="1:29" s="16" customFormat="1" ht="12.75">
      <c r="A177" s="7" t="s">
        <v>415</v>
      </c>
      <c r="B177" s="199">
        <f t="shared" si="11"/>
        <v>0.490283091625753</v>
      </c>
      <c r="C177" s="8">
        <v>39.7</v>
      </c>
      <c r="D177" s="11">
        <v>0.6</v>
      </c>
      <c r="E177" s="11">
        <v>0.79</v>
      </c>
      <c r="F177" s="14">
        <v>12</v>
      </c>
      <c r="G177" s="9">
        <v>7.56</v>
      </c>
      <c r="H177" s="8">
        <v>54.1</v>
      </c>
      <c r="I177" s="8">
        <v>14</v>
      </c>
      <c r="J177" s="9">
        <v>2.38</v>
      </c>
      <c r="K177" s="205">
        <f>12*F$9/I177</f>
        <v>25.714285714285715</v>
      </c>
      <c r="L177" s="10">
        <f>12*F$10/J177</f>
        <v>30.252100840336137</v>
      </c>
      <c r="M177" s="10">
        <f t="shared" si="8"/>
        <v>30.252100840336137</v>
      </c>
      <c r="N177" s="200">
        <f>+(PI()^2)*29000/(M177^2)</f>
        <v>312.7423279159695</v>
      </c>
      <c r="O177" s="200">
        <f>IF(M177&lt;=D$22,C$10*0.658^(C$10/N177),0.877*N177)</f>
        <v>46.76368031089798</v>
      </c>
      <c r="P177" s="200">
        <f>+C$10/O177</f>
        <v>1.0692058381116727</v>
      </c>
      <c r="Q177" s="201">
        <f>+G177/(D$25*SQRT(P177))</f>
        <v>0.5421121126146216</v>
      </c>
      <c r="R177" s="10">
        <f>+C$10*(D$31*D$25/G177)^2</f>
        <v>353.2669410150893</v>
      </c>
      <c r="S177" s="202">
        <f>IF(G177&lt;=D$25*SQRT(P177),1,(1-J171*SQRT(R177/O177))*SQRT(R177/O177))*(F177/2)</f>
        <v>6</v>
      </c>
      <c r="T177" s="202">
        <f>-4*(F177/2-S177)*E177</f>
        <v>0</v>
      </c>
      <c r="U177" s="201">
        <f>+H177/(D$26*SQRT(P177))</f>
        <v>1.4580295944544386</v>
      </c>
      <c r="V177" s="10">
        <f>+C$10*(D$30*D$26/H177)^2</f>
        <v>37.750142540855066</v>
      </c>
      <c r="W177" s="202">
        <f>IF(H177&lt;=D$26*SQRT(P177),1,(1-C$30*SQRT(V177/O177))*SQRT(V177/O177))*(H177*D177)</f>
        <v>24.4478081051088</v>
      </c>
      <c r="X177" s="202">
        <f>-(H177*D177-W177)*D177</f>
        <v>-4.807315136934721</v>
      </c>
      <c r="Y177" s="199">
        <f>+M177/C$12</f>
        <v>0.1512605042016807</v>
      </c>
      <c r="Z177" s="202">
        <f>+C177+T177+X177</f>
        <v>34.892684863065284</v>
      </c>
      <c r="AA177" s="200">
        <f t="shared" si="9"/>
        <v>1631.710360125294</v>
      </c>
      <c r="AB177" s="200">
        <f>C$9/AA177</f>
        <v>0.490283091625753</v>
      </c>
      <c r="AC177" s="1" t="str">
        <f t="shared" si="10"/>
        <v>Good</v>
      </c>
    </row>
    <row r="178" spans="1:29" s="16" customFormat="1" ht="12.75">
      <c r="A178" s="7" t="s">
        <v>233</v>
      </c>
      <c r="B178" s="199">
        <f t="shared" si="11"/>
        <v>0.5436501591760222</v>
      </c>
      <c r="C178" s="8">
        <v>39.9</v>
      </c>
      <c r="D178" s="11">
        <v>0.79</v>
      </c>
      <c r="E178" s="10">
        <v>1.25</v>
      </c>
      <c r="F178" s="14">
        <v>12.4</v>
      </c>
      <c r="G178" s="9">
        <v>4.96</v>
      </c>
      <c r="H178" s="8">
        <v>12.3</v>
      </c>
      <c r="I178" s="9">
        <v>5.58</v>
      </c>
      <c r="J178" s="9">
        <v>3.16</v>
      </c>
      <c r="K178" s="205">
        <f>12*F$9/I178</f>
        <v>64.51612903225806</v>
      </c>
      <c r="L178" s="10">
        <f>12*F$10/J178</f>
        <v>22.78481012658228</v>
      </c>
      <c r="M178" s="10">
        <f t="shared" si="8"/>
        <v>64.51612903225806</v>
      </c>
      <c r="N178" s="200">
        <f>+(PI()^2)*29000/(M178^2)</f>
        <v>68.76400126348983</v>
      </c>
      <c r="O178" s="200">
        <f>IF(M178&lt;=D$22,C$10*0.658^(C$10/N178),0.877*N178)</f>
        <v>36.88056551601488</v>
      </c>
      <c r="P178" s="200">
        <f>+C$10/O178</f>
        <v>1.3557275844452055</v>
      </c>
      <c r="Q178" s="201">
        <f>+G178/(D$25*SQRT(P178))</f>
        <v>0.315859131166763</v>
      </c>
      <c r="R178" s="10">
        <f>+C$10*(D$31*D$25/G178)^2</f>
        <v>820.6977367325704</v>
      </c>
      <c r="S178" s="202">
        <f>IF(G178&lt;=D$25*SQRT(P178),1,(1-J172*SQRT(R178/O178))*SQRT(R178/O178))*(F178/2)</f>
        <v>6.2</v>
      </c>
      <c r="T178" s="202">
        <f>-4*(F178/2-S178)*E178</f>
        <v>0</v>
      </c>
      <c r="U178" s="201">
        <f>+H178/(D$26*SQRT(P178))</f>
        <v>0.29438700144466656</v>
      </c>
      <c r="V178" s="10">
        <f>+C$10*(D$30*D$26/H178)^2</f>
        <v>730.3026947584109</v>
      </c>
      <c r="W178" s="202">
        <f>IF(H178&lt;=D$26*SQRT(P178),1,(1-C$30*SQRT(V178/O178))*SQRT(V178/O178))*(H178*D178)</f>
        <v>9.717</v>
      </c>
      <c r="X178" s="202">
        <f>-(H178*D178-W178)*D178</f>
        <v>0</v>
      </c>
      <c r="Y178" s="199">
        <f>+M178/C$12</f>
        <v>0.3225806451612903</v>
      </c>
      <c r="Z178" s="202">
        <f>+C178+T178+X178</f>
        <v>39.9</v>
      </c>
      <c r="AA178" s="200">
        <f t="shared" si="9"/>
        <v>1471.5345640889939</v>
      </c>
      <c r="AB178" s="200">
        <f>C$9/AA178</f>
        <v>0.5436501591760222</v>
      </c>
      <c r="AC178" s="1" t="str">
        <f t="shared" si="10"/>
        <v>Good</v>
      </c>
    </row>
    <row r="179" spans="1:29" s="16" customFormat="1" ht="12.75">
      <c r="A179" s="7" t="s">
        <v>404</v>
      </c>
      <c r="B179" s="199">
        <f t="shared" si="11"/>
        <v>0.4479927665075964</v>
      </c>
      <c r="C179" s="8">
        <v>41.6</v>
      </c>
      <c r="D179" s="11">
        <v>0.605</v>
      </c>
      <c r="E179" s="11">
        <v>0.96</v>
      </c>
      <c r="F179" s="14">
        <v>11.5</v>
      </c>
      <c r="G179" s="9">
        <v>6.01</v>
      </c>
      <c r="H179" s="8">
        <v>49.6</v>
      </c>
      <c r="I179" s="8">
        <v>13.4</v>
      </c>
      <c r="J179" s="9">
        <v>2.43</v>
      </c>
      <c r="K179" s="205">
        <f>12*F$9/I179</f>
        <v>26.865671641791042</v>
      </c>
      <c r="L179" s="10">
        <f>12*F$10/J179</f>
        <v>29.629629629629626</v>
      </c>
      <c r="M179" s="10">
        <f t="shared" si="8"/>
        <v>29.629629629629626</v>
      </c>
      <c r="N179" s="200">
        <f>+(PI()^2)*29000/(M179^2)</f>
        <v>326.0207916303596</v>
      </c>
      <c r="O179" s="200">
        <f>IF(M179&lt;=D$22,C$10*0.658^(C$10/N179),0.877*N179)</f>
        <v>46.891304858387485</v>
      </c>
      <c r="P179" s="200">
        <f>+C$10/O179</f>
        <v>1.0662957695675312</v>
      </c>
      <c r="Q179" s="201">
        <f>+G179/(D$25*SQRT(P179))</f>
        <v>0.4315524684844305</v>
      </c>
      <c r="R179" s="10">
        <f>+C$10*(D$31*D$25/G179)^2</f>
        <v>558.9817702608798</v>
      </c>
      <c r="S179" s="202">
        <f>IF(G179&lt;=D$25*SQRT(P179),1,(1-J173*SQRT(R179/O179))*SQRT(R179/O179))*(F179/2)</f>
        <v>5.75</v>
      </c>
      <c r="T179" s="202">
        <f>-4*(F179/2-S179)*E179</f>
        <v>0</v>
      </c>
      <c r="U179" s="201">
        <f>+H179/(D$26*SQRT(P179))</f>
        <v>1.3385745641630329</v>
      </c>
      <c r="V179" s="10">
        <f>+C$10*(D$30*D$26/H179)^2</f>
        <v>44.91069470684834</v>
      </c>
      <c r="W179" s="202">
        <f>IF(H179&lt;=D$26*SQRT(P179),1,(1-C$30*SQRT(V179/O179))*SQRT(V179/O179))*(H179*D179)</f>
        <v>24.194126709439477</v>
      </c>
      <c r="X179" s="202">
        <f>-(H179*D179-W179)*D179</f>
        <v>-3.517393340789116</v>
      </c>
      <c r="Y179" s="199">
        <f>+M179/C$12</f>
        <v>0.14814814814814814</v>
      </c>
      <c r="Z179" s="202">
        <f>+C179+T179+X179</f>
        <v>38.08260665921089</v>
      </c>
      <c r="AA179" s="200">
        <f t="shared" si="9"/>
        <v>1785.7431186591152</v>
      </c>
      <c r="AB179" s="200">
        <f>C$9/AA179</f>
        <v>0.4479927665075964</v>
      </c>
      <c r="AC179" s="1" t="str">
        <f t="shared" si="10"/>
        <v>Good</v>
      </c>
    </row>
    <row r="180" spans="1:29" s="16" customFormat="1" ht="12.75">
      <c r="A180" s="7" t="s">
        <v>310</v>
      </c>
      <c r="B180" s="199">
        <f t="shared" si="11"/>
        <v>0.43925614323598894</v>
      </c>
      <c r="C180" s="8">
        <v>42.1</v>
      </c>
      <c r="D180" s="11">
        <v>0.73</v>
      </c>
      <c r="E180" s="10">
        <v>1.32</v>
      </c>
      <c r="F180" s="14">
        <v>11.2</v>
      </c>
      <c r="G180" s="9">
        <v>4.25</v>
      </c>
      <c r="H180" s="8">
        <v>22</v>
      </c>
      <c r="I180" s="9">
        <v>8.09</v>
      </c>
      <c r="J180" s="9">
        <v>2.72</v>
      </c>
      <c r="K180" s="205">
        <f>12*F$9/I180</f>
        <v>44.49938195302843</v>
      </c>
      <c r="L180" s="10">
        <f>12*F$10/J180</f>
        <v>26.470588235294116</v>
      </c>
      <c r="M180" s="10">
        <f t="shared" si="8"/>
        <v>44.49938195302843</v>
      </c>
      <c r="N180" s="200">
        <f>+(PI()^2)*29000/(M180^2)</f>
        <v>144.54057730158297</v>
      </c>
      <c r="O180" s="200">
        <f>IF(M180&lt;=D$22,C$10*0.658^(C$10/N180),0.877*N180)</f>
        <v>43.26035182324849</v>
      </c>
      <c r="P180" s="200">
        <f>+C$10/O180</f>
        <v>1.155792726889696</v>
      </c>
      <c r="Q180" s="201">
        <f>+G180/(D$25*SQRT(P180))</f>
        <v>0.29312099597298935</v>
      </c>
      <c r="R180" s="10">
        <f>+C$10*(D$31*D$25/G180)^2</f>
        <v>1117.8118997923877</v>
      </c>
      <c r="S180" s="202">
        <f>IF(G180&lt;=D$25*SQRT(P180),1,(1-J174*SQRT(R180/O180))*SQRT(R180/O180))*(F180/2)</f>
        <v>5.6</v>
      </c>
      <c r="T180" s="202">
        <f>-4*(F180/2-S180)*E180</f>
        <v>0</v>
      </c>
      <c r="U180" s="201">
        <f>+H180/(D$26*SQRT(P180))</f>
        <v>0.5702725101282636</v>
      </c>
      <c r="V180" s="10">
        <f>+C$10*(D$30*D$26/H180)^2</f>
        <v>228.2799477066116</v>
      </c>
      <c r="W180" s="202">
        <f>IF(H180&lt;=D$26*SQRT(P180),1,(1-C$30*SQRT(V180/O180))*SQRT(V180/O180))*(H180*D180)</f>
        <v>16.06</v>
      </c>
      <c r="X180" s="202">
        <f>-(H180*D180-W180)*D180</f>
        <v>0</v>
      </c>
      <c r="Y180" s="199">
        <f>+M180/C$12</f>
        <v>0.22249690976514216</v>
      </c>
      <c r="Z180" s="202">
        <f>+C180+T180+X180</f>
        <v>42.1</v>
      </c>
      <c r="AA180" s="200">
        <f t="shared" si="9"/>
        <v>1821.2608117587615</v>
      </c>
      <c r="AB180" s="200">
        <f>C$9/AA180</f>
        <v>0.43925614323598894</v>
      </c>
      <c r="AC180" s="1" t="str">
        <f t="shared" si="10"/>
        <v>Good</v>
      </c>
    </row>
    <row r="181" spans="1:29" s="16" customFormat="1" ht="12.75">
      <c r="A181" s="7" t="s">
        <v>263</v>
      </c>
      <c r="B181" s="199">
        <f t="shared" si="11"/>
        <v>0.4746784737676347</v>
      </c>
      <c r="C181" s="8">
        <v>42.7</v>
      </c>
      <c r="D181" s="11">
        <v>0.68</v>
      </c>
      <c r="E181" s="10">
        <v>1.09</v>
      </c>
      <c r="F181" s="14">
        <v>15.5</v>
      </c>
      <c r="G181" s="9">
        <v>7.11</v>
      </c>
      <c r="H181" s="8">
        <v>16.8</v>
      </c>
      <c r="I181" s="9">
        <v>6.33</v>
      </c>
      <c r="J181" s="9">
        <v>3.98</v>
      </c>
      <c r="K181" s="205">
        <f>12*F$9/I181</f>
        <v>56.872037914691944</v>
      </c>
      <c r="L181" s="10">
        <f>12*F$10/J181</f>
        <v>18.09045226130653</v>
      </c>
      <c r="M181" s="10">
        <f t="shared" si="8"/>
        <v>56.872037914691944</v>
      </c>
      <c r="N181" s="200">
        <f>+(PI()^2)*29000/(M181^2)</f>
        <v>88.49121575476444</v>
      </c>
      <c r="O181" s="200">
        <f>IF(M181&lt;=D$22,C$10*0.658^(C$10/N181),0.877*N181)</f>
        <v>39.469586326405526</v>
      </c>
      <c r="P181" s="200">
        <f>+C$10/O181</f>
        <v>1.266798176867375</v>
      </c>
      <c r="Q181" s="201">
        <f>+G181/(D$25*SQRT(P181))</f>
        <v>0.4683967382131752</v>
      </c>
      <c r="R181" s="10">
        <f>+C$10*(D$31*D$25/G181)^2</f>
        <v>399.39938083680005</v>
      </c>
      <c r="S181" s="202">
        <f>IF(G181&lt;=D$25*SQRT(P181),1,(1-J175*SQRT(R181/O181))*SQRT(R181/O181))*(F181/2)</f>
        <v>7.75</v>
      </c>
      <c r="T181" s="202">
        <f>-4*(F181/2-S181)*E181</f>
        <v>0</v>
      </c>
      <c r="U181" s="201">
        <f>+H181/(D$26*SQRT(P181))</f>
        <v>0.4159635746145945</v>
      </c>
      <c r="V181" s="10">
        <f>+C$10*(D$30*D$26/H181)^2</f>
        <v>391.4664636125284</v>
      </c>
      <c r="W181" s="202">
        <f>IF(H181&lt;=D$26*SQRT(P181),1,(1-C$30*SQRT(V181/O181))*SQRT(V181/O181))*(H181*D181)</f>
        <v>11.424000000000001</v>
      </c>
      <c r="X181" s="202">
        <f>-(H181*D181-W181)*D181</f>
        <v>0</v>
      </c>
      <c r="Y181" s="199">
        <f>+M181/C$12</f>
        <v>0.2843601895734597</v>
      </c>
      <c r="Z181" s="202">
        <f>+C181+T181+X181</f>
        <v>42.7</v>
      </c>
      <c r="AA181" s="200">
        <f t="shared" si="9"/>
        <v>1685.351336137516</v>
      </c>
      <c r="AB181" s="200">
        <f>C$9/AA181</f>
        <v>0.4746784737676347</v>
      </c>
      <c r="AC181" s="1" t="str">
        <f t="shared" si="10"/>
        <v>Good</v>
      </c>
    </row>
    <row r="182" spans="1:29" s="16" customFormat="1" ht="12.75">
      <c r="A182" s="7" t="s">
        <v>352</v>
      </c>
      <c r="B182" s="199">
        <f t="shared" si="11"/>
        <v>0.40685801086348333</v>
      </c>
      <c r="C182" s="8">
        <v>43</v>
      </c>
      <c r="D182" s="11">
        <v>0.65</v>
      </c>
      <c r="E182" s="10">
        <v>1.09</v>
      </c>
      <c r="F182" s="14">
        <v>12.9</v>
      </c>
      <c r="G182" s="9">
        <v>5.92</v>
      </c>
      <c r="H182" s="8">
        <v>33.2</v>
      </c>
      <c r="I182" s="8">
        <v>10.3</v>
      </c>
      <c r="J182" s="9">
        <v>3.01</v>
      </c>
      <c r="K182" s="205">
        <f>12*F$9/I182</f>
        <v>34.95145631067961</v>
      </c>
      <c r="L182" s="10">
        <f>12*F$10/J182</f>
        <v>23.920265780730897</v>
      </c>
      <c r="M182" s="10">
        <f t="shared" si="8"/>
        <v>34.95145631067961</v>
      </c>
      <c r="N182" s="200">
        <f>+(PI()^2)*29000/(M182^2)</f>
        <v>234.29724997249636</v>
      </c>
      <c r="O182" s="200">
        <f>IF(M182&lt;=D$22,C$10*0.658^(C$10/N182),0.877*N182)</f>
        <v>45.7276265085838</v>
      </c>
      <c r="P182" s="200">
        <f>+C$10/O182</f>
        <v>1.0934309041956114</v>
      </c>
      <c r="Q182" s="201">
        <f>+G182/(D$25*SQRT(P182))</f>
        <v>0.419782191739672</v>
      </c>
      <c r="R182" s="10">
        <f>+C$10*(D$31*D$25/G182)^2</f>
        <v>576.1070306793281</v>
      </c>
      <c r="S182" s="202">
        <f>IF(G182&lt;=D$25*SQRT(P182),1,(1-J176*SQRT(R182/O182))*SQRT(R182/O182))*(F182/2)</f>
        <v>6.45</v>
      </c>
      <c r="T182" s="202">
        <f>-4*(F182/2-S182)*E182</f>
        <v>0</v>
      </c>
      <c r="U182" s="201">
        <f>+H182/(D$26*SQRT(P182))</f>
        <v>0.8847939539298004</v>
      </c>
      <c r="V182" s="10">
        <f>+C$10*(D$30*D$26/H182)^2</f>
        <v>100.2390538267528</v>
      </c>
      <c r="W182" s="202">
        <f>IF(H182&lt;=D$26*SQRT(P182),1,(1-C$30*SQRT(V182/O182))*SQRT(V182/O182))*(H182*D182)</f>
        <v>21.580000000000002</v>
      </c>
      <c r="X182" s="202">
        <f>-(H182*D182-W182)*D182</f>
        <v>0</v>
      </c>
      <c r="Y182" s="199">
        <f>+M182/C$12</f>
        <v>0.17475728155339806</v>
      </c>
      <c r="Z182" s="202">
        <f>+C182+T182+X182</f>
        <v>43</v>
      </c>
      <c r="AA182" s="200">
        <f t="shared" si="9"/>
        <v>1966.2879398691036</v>
      </c>
      <c r="AB182" s="200">
        <f>C$9/AA182</f>
        <v>0.40685801086348333</v>
      </c>
      <c r="AC182" s="1" t="str">
        <f t="shared" si="10"/>
        <v>Good</v>
      </c>
    </row>
    <row r="183" spans="1:29" s="16" customFormat="1" ht="12.75">
      <c r="A183" s="7" t="s">
        <v>372</v>
      </c>
      <c r="B183" s="199">
        <f t="shared" si="11"/>
        <v>0.4040295174770662</v>
      </c>
      <c r="C183" s="8">
        <v>43.1</v>
      </c>
      <c r="D183" s="11">
        <v>0.605</v>
      </c>
      <c r="E183" s="11">
        <v>0.975</v>
      </c>
      <c r="F183" s="14">
        <v>14</v>
      </c>
      <c r="G183" s="9">
        <v>7.16</v>
      </c>
      <c r="H183" s="8">
        <v>39.4</v>
      </c>
      <c r="I183" s="8">
        <v>11.5</v>
      </c>
      <c r="J183" s="9">
        <v>3.2</v>
      </c>
      <c r="K183" s="205">
        <f>12*F$9/I183</f>
        <v>31.304347826086957</v>
      </c>
      <c r="L183" s="10">
        <f>12*F$10/J183</f>
        <v>22.5</v>
      </c>
      <c r="M183" s="10">
        <f t="shared" si="8"/>
        <v>31.304347826086957</v>
      </c>
      <c r="N183" s="200">
        <f>+(PI()^2)*29000/(M183^2)</f>
        <v>292.0709898092435</v>
      </c>
      <c r="O183" s="200">
        <f>IF(M183&lt;=D$22,C$10*0.658^(C$10/N183),0.877*N183)</f>
        <v>46.542731384622556</v>
      </c>
      <c r="P183" s="200">
        <f>+C$10/O183</f>
        <v>1.074281601283927</v>
      </c>
      <c r="Q183" s="201">
        <f>+G183/(D$25*SQRT(P183))</f>
        <v>0.512214572050642</v>
      </c>
      <c r="R183" s="10">
        <f>+C$10*(D$31*D$25/G183)^2</f>
        <v>393.84065416185524</v>
      </c>
      <c r="S183" s="202">
        <f>IF(G183&lt;=D$25*SQRT(P183),1,(1-J177*SQRT(R183/O183))*SQRT(R183/O183))*(F183/2)</f>
        <v>7</v>
      </c>
      <c r="T183" s="202">
        <f>-4*(F183/2-S183)*E183</f>
        <v>0</v>
      </c>
      <c r="U183" s="201">
        <f>+H183/(D$26*SQRT(P183))</f>
        <v>1.059343698935676</v>
      </c>
      <c r="V183" s="10">
        <f>+C$10*(D$30*D$26/H183)^2</f>
        <v>71.17388665644567</v>
      </c>
      <c r="W183" s="202">
        <f>IF(H183&lt;=D$26*SQRT(P183),1,(1-C$30*SQRT(V183/O183))*SQRT(V183/O183))*(H183*D183)</f>
        <v>22.915839159804356</v>
      </c>
      <c r="X183" s="202">
        <f>-(H183*D183-W183)*D183</f>
        <v>-0.5573023083183641</v>
      </c>
      <c r="Y183" s="199">
        <f>+M183/C$12</f>
        <v>0.1565217391304348</v>
      </c>
      <c r="Z183" s="202">
        <f>+C183+T183+X183</f>
        <v>42.54269769168164</v>
      </c>
      <c r="AA183" s="200">
        <f t="shared" si="9"/>
        <v>1980.0533510411406</v>
      </c>
      <c r="AB183" s="200">
        <f>C$9/AA183</f>
        <v>0.4040295174770662</v>
      </c>
      <c r="AC183" s="1" t="str">
        <f t="shared" si="10"/>
        <v>Good</v>
      </c>
    </row>
    <row r="184" spans="1:29" s="16" customFormat="1" ht="12.75">
      <c r="A184" s="7" t="s">
        <v>334</v>
      </c>
      <c r="B184" s="199">
        <f t="shared" si="11"/>
        <v>0.41455006216673324</v>
      </c>
      <c r="C184" s="8">
        <v>43.2</v>
      </c>
      <c r="D184" s="11">
        <v>0.72</v>
      </c>
      <c r="E184" s="10">
        <v>1.15</v>
      </c>
      <c r="F184" s="14">
        <v>12.5</v>
      </c>
      <c r="G184" s="9">
        <v>5.44</v>
      </c>
      <c r="H184" s="8">
        <v>26.1</v>
      </c>
      <c r="I184" s="9">
        <v>9.17</v>
      </c>
      <c r="J184" s="9">
        <v>2.95</v>
      </c>
      <c r="K184" s="205">
        <f>12*F$9/I184</f>
        <v>39.25845147219193</v>
      </c>
      <c r="L184" s="10">
        <f>12*F$10/J184</f>
        <v>24.406779661016948</v>
      </c>
      <c r="M184" s="10">
        <f t="shared" si="8"/>
        <v>39.25845147219193</v>
      </c>
      <c r="N184" s="200">
        <f>+(PI()^2)*29000/(M184^2)</f>
        <v>185.70834219259353</v>
      </c>
      <c r="O184" s="200">
        <f>IF(M184&lt;=D$22,C$10*0.658^(C$10/N184),0.877*N184)</f>
        <v>44.67136833058854</v>
      </c>
      <c r="P184" s="200">
        <f>+C$10/O184</f>
        <v>1.1192851678501798</v>
      </c>
      <c r="Q184" s="201">
        <f>+G184/(D$25*SQRT(P184))</f>
        <v>0.3812646159315925</v>
      </c>
      <c r="R184" s="10">
        <f>+C$10*(D$31*D$25/G184)^2</f>
        <v>682.258239619377</v>
      </c>
      <c r="S184" s="202">
        <f>IF(G184&lt;=D$25*SQRT(P184),1,(1-J178*SQRT(R184/O184))*SQRT(R184/O184))*(F184/2)</f>
        <v>6.25</v>
      </c>
      <c r="T184" s="202">
        <f>-4*(F184/2-S184)*E184</f>
        <v>0</v>
      </c>
      <c r="U184" s="201">
        <f>+H184/(D$26*SQRT(P184))</f>
        <v>0.6874955125414722</v>
      </c>
      <c r="V184" s="10">
        <f>+C$10*(D$30*D$26/H184)^2</f>
        <v>162.19300170285226</v>
      </c>
      <c r="W184" s="202">
        <f>IF(H184&lt;=D$26*SQRT(P184),1,(1-C$30*SQRT(V184/O184))*SQRT(V184/O184))*(H184*D184)</f>
        <v>18.792</v>
      </c>
      <c r="X184" s="202">
        <f>-(H184*D184-W184)*D184</f>
        <v>0</v>
      </c>
      <c r="Y184" s="199">
        <f>+M184/C$12</f>
        <v>0.19629225736095965</v>
      </c>
      <c r="Z184" s="202">
        <f>+C184+T184+X184</f>
        <v>43.2</v>
      </c>
      <c r="AA184" s="200">
        <f t="shared" si="9"/>
        <v>1929.8031118814251</v>
      </c>
      <c r="AB184" s="200">
        <f>C$9/AA184</f>
        <v>0.41455006216673324</v>
      </c>
      <c r="AC184" s="1" t="str">
        <f t="shared" si="10"/>
        <v>Good</v>
      </c>
    </row>
    <row r="185" spans="1:29" s="16" customFormat="1" ht="12.75">
      <c r="A185" s="7" t="s">
        <v>390</v>
      </c>
      <c r="B185" s="199">
        <f t="shared" si="11"/>
        <v>0.4080470638589157</v>
      </c>
      <c r="C185" s="8">
        <v>43.5</v>
      </c>
      <c r="D185" s="11">
        <v>0.65</v>
      </c>
      <c r="E185" s="10">
        <v>1.18</v>
      </c>
      <c r="F185" s="14">
        <v>10.5</v>
      </c>
      <c r="G185" s="9">
        <v>4.44</v>
      </c>
      <c r="H185" s="8">
        <v>41.6</v>
      </c>
      <c r="I185" s="8">
        <v>12.4</v>
      </c>
      <c r="J185" s="9">
        <v>2.28</v>
      </c>
      <c r="K185" s="205">
        <f>12*F$9/I185</f>
        <v>29.032258064516128</v>
      </c>
      <c r="L185" s="10">
        <f>12*F$10/J185</f>
        <v>31.578947368421055</v>
      </c>
      <c r="M185" s="10">
        <f t="shared" si="8"/>
        <v>31.578947368421055</v>
      </c>
      <c r="N185" s="200">
        <f>+(PI()^2)*29000/(M185^2)</f>
        <v>287.01357909723464</v>
      </c>
      <c r="O185" s="200">
        <f>IF(M185&lt;=D$22,C$10*0.658^(C$10/N185),0.877*N185)</f>
        <v>46.484005062826014</v>
      </c>
      <c r="P185" s="200">
        <f>+C$10/O185</f>
        <v>1.0756388123704466</v>
      </c>
      <c r="Q185" s="201">
        <f>+G185/(D$25*SQRT(P185))</f>
        <v>0.31742981358889527</v>
      </c>
      <c r="R185" s="10">
        <f>+C$10*(D$31*D$25/G185)^2</f>
        <v>1024.1902767632496</v>
      </c>
      <c r="S185" s="202">
        <f>IF(G185&lt;=D$25*SQRT(P185),1,(1-J179*SQRT(R185/O185))*SQRT(R185/O185))*(F185/2)</f>
        <v>5.25</v>
      </c>
      <c r="T185" s="202">
        <f>-4*(F185/2-S185)*E185</f>
        <v>0</v>
      </c>
      <c r="U185" s="201">
        <f>+H185/(D$26*SQRT(P185))</f>
        <v>1.1177890043785756</v>
      </c>
      <c r="V185" s="10">
        <f>+C$10*(D$30*D$26/H185)^2</f>
        <v>63.84493729775333</v>
      </c>
      <c r="W185" s="202">
        <f>IF(H185&lt;=D$26*SQRT(P185),1,(1-C$30*SQRT(V185/O185))*SQRT(V185/O185))*(H185*D185)</f>
        <v>25.00469073621621</v>
      </c>
      <c r="X185" s="202">
        <f>-(H185*D185-W185)*D185</f>
        <v>-1.3229510214594642</v>
      </c>
      <c r="Y185" s="199">
        <f>+M185/C$12</f>
        <v>0.15789473684210528</v>
      </c>
      <c r="Z185" s="202">
        <f>+C185+T185+X185</f>
        <v>42.17704897854053</v>
      </c>
      <c r="AA185" s="200">
        <f t="shared" si="9"/>
        <v>1960.558158253539</v>
      </c>
      <c r="AB185" s="200">
        <f>C$9/AA185</f>
        <v>0.4080470638589157</v>
      </c>
      <c r="AC185" s="1" t="str">
        <f t="shared" si="10"/>
        <v>Good</v>
      </c>
    </row>
    <row r="186" spans="1:29" s="16" customFormat="1" ht="12.75">
      <c r="A186" s="7" t="s">
        <v>437</v>
      </c>
      <c r="B186" s="199">
        <f t="shared" si="11"/>
        <v>0.44711646449218123</v>
      </c>
      <c r="C186" s="8">
        <v>43.8</v>
      </c>
      <c r="D186" s="11">
        <v>0.63</v>
      </c>
      <c r="E186" s="11">
        <v>0.83</v>
      </c>
      <c r="F186" s="14">
        <v>11.8</v>
      </c>
      <c r="G186" s="9">
        <v>7.11</v>
      </c>
      <c r="H186" s="8">
        <v>54.3</v>
      </c>
      <c r="I186" s="8">
        <v>15</v>
      </c>
      <c r="J186" s="9">
        <v>2.29</v>
      </c>
      <c r="K186" s="205">
        <f>12*F$9/I186</f>
        <v>24</v>
      </c>
      <c r="L186" s="10">
        <f>12*F$10/J186</f>
        <v>31.441048034934497</v>
      </c>
      <c r="M186" s="10">
        <f t="shared" si="8"/>
        <v>31.441048034934497</v>
      </c>
      <c r="N186" s="200">
        <f>+(PI()^2)*29000/(M186^2)</f>
        <v>289.5367632625055</v>
      </c>
      <c r="O186" s="200">
        <f>IF(M186&lt;=D$22,C$10*0.658^(C$10/N186),0.877*N186)</f>
        <v>46.51355128974894</v>
      </c>
      <c r="P186" s="200">
        <f>+C$10/O186</f>
        <v>1.0749555476539034</v>
      </c>
      <c r="Q186" s="201">
        <f>+G186/(D$25*SQRT(P186))</f>
        <v>0.5084781837529212</v>
      </c>
      <c r="R186" s="10">
        <f>+C$10*(D$31*D$25/G186)^2</f>
        <v>399.39938083680005</v>
      </c>
      <c r="S186" s="202">
        <f>IF(G186&lt;=D$25*SQRT(P186),1,(1-J180*SQRT(R186/O186))*SQRT(R186/O186))*(F186/2)</f>
        <v>5.9</v>
      </c>
      <c r="T186" s="202">
        <f>-4*(F186/2-S186)*E186</f>
        <v>0</v>
      </c>
      <c r="U186" s="201">
        <f>+H186/(D$26*SQRT(P186))</f>
        <v>1.459500713765358</v>
      </c>
      <c r="V186" s="10">
        <f>+C$10*(D$30*D$26/H186)^2</f>
        <v>37.47256890476143</v>
      </c>
      <c r="W186" s="202">
        <f>IF(H186&lt;=D$26*SQRT(P186),1,(1-C$30*SQRT(V186/O186))*SQRT(V186/O186))*(H186*D186)</f>
        <v>25.744132656103012</v>
      </c>
      <c r="X186" s="202">
        <f>-(H186*D186-W186)*D186</f>
        <v>-5.3328664266551</v>
      </c>
      <c r="Y186" s="199">
        <f>+M186/C$12</f>
        <v>0.1572052401746725</v>
      </c>
      <c r="Z186" s="202">
        <f>+C186+T186+X186</f>
        <v>38.467133573344896</v>
      </c>
      <c r="AA186" s="200">
        <f t="shared" si="9"/>
        <v>1789.2429904334012</v>
      </c>
      <c r="AB186" s="200">
        <f>C$9/AA186</f>
        <v>0.44711646449218123</v>
      </c>
      <c r="AC186" s="1" t="str">
        <f t="shared" si="10"/>
        <v>Good</v>
      </c>
    </row>
    <row r="187" spans="1:29" s="16" customFormat="1" ht="12.75">
      <c r="A187" s="7" t="s">
        <v>416</v>
      </c>
      <c r="B187" s="199">
        <f t="shared" si="11"/>
        <v>0.4290416260018481</v>
      </c>
      <c r="C187" s="8">
        <v>44.2</v>
      </c>
      <c r="D187" s="11">
        <v>0.625</v>
      </c>
      <c r="E187" s="11">
        <v>0.94</v>
      </c>
      <c r="F187" s="14">
        <v>12</v>
      </c>
      <c r="G187" s="9">
        <v>6.37</v>
      </c>
      <c r="H187" s="8">
        <v>51.9</v>
      </c>
      <c r="I187" s="8">
        <v>14.3</v>
      </c>
      <c r="J187" s="9">
        <v>2.47</v>
      </c>
      <c r="K187" s="205">
        <f>12*F$9/I187</f>
        <v>25.174825174825173</v>
      </c>
      <c r="L187" s="10">
        <f>12*F$10/J187</f>
        <v>29.1497975708502</v>
      </c>
      <c r="M187" s="10">
        <f t="shared" si="8"/>
        <v>29.1497975708502</v>
      </c>
      <c r="N187" s="200">
        <f>+(PI()^2)*29000/(M187^2)</f>
        <v>336.8423254682824</v>
      </c>
      <c r="O187" s="200">
        <f>IF(M187&lt;=D$22,C$10*0.658^(C$10/N187),0.877*N187)</f>
        <v>46.988104729401584</v>
      </c>
      <c r="P187" s="200">
        <f>+C$10/O187</f>
        <v>1.0640991009946779</v>
      </c>
      <c r="Q187" s="201">
        <f>+G187/(D$25*SQRT(P187))</f>
        <v>0.45787440826221476</v>
      </c>
      <c r="R187" s="10">
        <f>+C$10*(D$31*D$25/G187)^2</f>
        <v>497.58550899649805</v>
      </c>
      <c r="S187" s="202">
        <f>IF(G187&lt;=D$25*SQRT(P187),1,(1-J181*SQRT(R187/O187))*SQRT(R187/O187))*(F187/2)</f>
        <v>6</v>
      </c>
      <c r="T187" s="202">
        <f>-4*(F187/2-S187)*E187</f>
        <v>0</v>
      </c>
      <c r="U187" s="201">
        <f>+H187/(D$26*SQRT(P187))</f>
        <v>1.402090525189701</v>
      </c>
      <c r="V187" s="10">
        <f>+C$10*(D$30*D$26/H187)^2</f>
        <v>41.01837114133078</v>
      </c>
      <c r="W187" s="202">
        <f>IF(H187&lt;=D$26*SQRT(P187),1,(1-C$30*SQRT(V187/O187))*SQRT(V187/O187))*(H187*D187)</f>
        <v>25.210026912403634</v>
      </c>
      <c r="X187" s="202">
        <f>-(H187*D187-W187)*D187</f>
        <v>-4.5171706797477285</v>
      </c>
      <c r="Y187" s="199">
        <f>+M187/C$12</f>
        <v>0.145748987854251</v>
      </c>
      <c r="Z187" s="202">
        <f>+C187+T187+X187</f>
        <v>39.682829320252274</v>
      </c>
      <c r="AA187" s="200">
        <f t="shared" si="9"/>
        <v>1864.6209400589817</v>
      </c>
      <c r="AB187" s="200">
        <f>C$9/AA187</f>
        <v>0.4290416260018481</v>
      </c>
      <c r="AC187" s="1" t="str">
        <f t="shared" si="10"/>
        <v>Good</v>
      </c>
    </row>
    <row r="188" spans="1:29" s="16" customFormat="1" ht="12.75">
      <c r="A188" s="7" t="s">
        <v>235</v>
      </c>
      <c r="B188" s="199">
        <f t="shared" si="11"/>
        <v>0.4811438887902691</v>
      </c>
      <c r="C188" s="8">
        <v>44.7</v>
      </c>
      <c r="D188" s="11">
        <v>0.87</v>
      </c>
      <c r="E188" s="10">
        <v>1.4</v>
      </c>
      <c r="F188" s="14">
        <v>12.5</v>
      </c>
      <c r="G188" s="9">
        <v>4.46</v>
      </c>
      <c r="H188" s="8">
        <v>11.2</v>
      </c>
      <c r="I188" s="9">
        <v>5.66</v>
      </c>
      <c r="J188" s="9">
        <v>3.19</v>
      </c>
      <c r="K188" s="205">
        <f>12*F$9/I188</f>
        <v>63.60424028268551</v>
      </c>
      <c r="L188" s="10">
        <f>12*F$10/J188</f>
        <v>22.570532915360502</v>
      </c>
      <c r="M188" s="10">
        <f t="shared" si="8"/>
        <v>63.60424028268551</v>
      </c>
      <c r="N188" s="200">
        <f>+(PI()^2)*29000/(M188^2)</f>
        <v>70.74986314656334</v>
      </c>
      <c r="O188" s="200">
        <f>IF(M188&lt;=D$22,C$10*0.658^(C$10/N188),0.877*N188)</f>
        <v>37.19696361018612</v>
      </c>
      <c r="P188" s="200">
        <f>+C$10/O188</f>
        <v>1.3441957393078146</v>
      </c>
      <c r="Q188" s="201">
        <f>+G188/(D$25*SQRT(P188))</f>
        <v>0.285234187411539</v>
      </c>
      <c r="R188" s="10">
        <f>+C$10*(D$31*D$25/G188)^2</f>
        <v>1015.0253091757327</v>
      </c>
      <c r="S188" s="202">
        <f>IF(G188&lt;=D$25*SQRT(P188),1,(1-J182*SQRT(R188/O188))*SQRT(R188/O188))*(F188/2)</f>
        <v>6.25</v>
      </c>
      <c r="T188" s="202">
        <f>-4*(F188/2-S188)*E188</f>
        <v>0</v>
      </c>
      <c r="U188" s="201">
        <f>+H188/(D$26*SQRT(P188))</f>
        <v>0.2692070941471052</v>
      </c>
      <c r="V188" s="10">
        <f>+C$10*(D$30*D$26/H188)^2</f>
        <v>880.7995431281888</v>
      </c>
      <c r="W188" s="202">
        <f>IF(H188&lt;=D$26*SQRT(P188),1,(1-C$30*SQRT(V188/O188))*SQRT(V188/O188))*(H188*D188)</f>
        <v>9.744</v>
      </c>
      <c r="X188" s="202">
        <f>-(H188*D188-W188)*D188</f>
        <v>0</v>
      </c>
      <c r="Y188" s="199">
        <f>+M188/C$12</f>
        <v>0.31802120141342755</v>
      </c>
      <c r="Z188" s="202">
        <f>+C188+T188+X188</f>
        <v>44.7</v>
      </c>
      <c r="AA188" s="200">
        <f t="shared" si="9"/>
        <v>1662.7042733753196</v>
      </c>
      <c r="AB188" s="200">
        <f>C$9/AA188</f>
        <v>0.4811438887902691</v>
      </c>
      <c r="AC188" s="1" t="str">
        <f t="shared" si="10"/>
        <v>Good</v>
      </c>
    </row>
    <row r="189" spans="1:29" s="16" customFormat="1" ht="12.75">
      <c r="A189" s="7" t="s">
        <v>405</v>
      </c>
      <c r="B189" s="199">
        <f t="shared" si="11"/>
        <v>0.4082400463567184</v>
      </c>
      <c r="C189" s="8">
        <v>44.8</v>
      </c>
      <c r="D189" s="11">
        <v>0.635</v>
      </c>
      <c r="E189" s="10">
        <v>1.06</v>
      </c>
      <c r="F189" s="14">
        <v>11.6</v>
      </c>
      <c r="G189" s="9">
        <v>5.48</v>
      </c>
      <c r="H189" s="8">
        <v>47.2</v>
      </c>
      <c r="I189" s="8">
        <v>13.5</v>
      </c>
      <c r="J189" s="9">
        <v>2.47</v>
      </c>
      <c r="K189" s="205">
        <f>12*F$9/I189</f>
        <v>26.666666666666668</v>
      </c>
      <c r="L189" s="10">
        <f>12*F$10/J189</f>
        <v>29.1497975708502</v>
      </c>
      <c r="M189" s="10">
        <f t="shared" si="8"/>
        <v>29.1497975708502</v>
      </c>
      <c r="N189" s="200">
        <f>+(PI()^2)*29000/(M189^2)</f>
        <v>336.8423254682824</v>
      </c>
      <c r="O189" s="200">
        <f>IF(M189&lt;=D$22,C$10*0.658^(C$10/N189),0.877*N189)</f>
        <v>46.988104729401584</v>
      </c>
      <c r="P189" s="200">
        <f>+C$10/O189</f>
        <v>1.0640991009946779</v>
      </c>
      <c r="Q189" s="201">
        <f>+G189/(D$25*SQRT(P189))</f>
        <v>0.3939013747687499</v>
      </c>
      <c r="R189" s="10">
        <f>+C$10*(D$31*D$25/G189)^2</f>
        <v>672.334615589536</v>
      </c>
      <c r="S189" s="202">
        <f>IF(G189&lt;=D$25*SQRT(P189),1,(1-J183*SQRT(R189/O189))*SQRT(R189/O189))*(F189/2)</f>
        <v>5.8</v>
      </c>
      <c r="T189" s="202">
        <f>-4*(F189/2-S189)*E189</f>
        <v>0</v>
      </c>
      <c r="U189" s="201">
        <f>+H189/(D$26*SQRT(P189))</f>
        <v>1.2751189362033506</v>
      </c>
      <c r="V189" s="10">
        <f>+C$10*(D$30*D$26/H189)^2</f>
        <v>49.59399898107584</v>
      </c>
      <c r="W189" s="202">
        <f>IF(H189&lt;=D$26*SQRT(P189),1,(1-C$30*SQRT(V189/O189))*SQRT(V189/O189))*(H189*D189)</f>
        <v>25.097731515872816</v>
      </c>
      <c r="X189" s="202">
        <f>-(H189*D189-W189)*D189</f>
        <v>-3.0951604874207628</v>
      </c>
      <c r="Y189" s="199">
        <f>+M189/C$12</f>
        <v>0.145748987854251</v>
      </c>
      <c r="Z189" s="202">
        <f>+C189+T189+X189</f>
        <v>41.704839512579234</v>
      </c>
      <c r="AA189" s="200">
        <f t="shared" si="9"/>
        <v>1959.6313667399584</v>
      </c>
      <c r="AB189" s="200">
        <f>C$9/AA189</f>
        <v>0.4082400463567184</v>
      </c>
      <c r="AC189" s="1" t="str">
        <f t="shared" si="10"/>
        <v>Good</v>
      </c>
    </row>
    <row r="190" spans="1:29" s="16" customFormat="1" ht="12.75">
      <c r="A190" s="7" t="s">
        <v>311</v>
      </c>
      <c r="B190" s="199">
        <f t="shared" si="11"/>
        <v>0.3989837215742517</v>
      </c>
      <c r="C190" s="8">
        <v>46.3</v>
      </c>
      <c r="D190" s="11">
        <v>0.81</v>
      </c>
      <c r="E190" s="10">
        <v>1.44</v>
      </c>
      <c r="F190" s="14">
        <v>11.3</v>
      </c>
      <c r="G190" s="9">
        <v>3.92</v>
      </c>
      <c r="H190" s="8">
        <v>19.8</v>
      </c>
      <c r="I190" s="9">
        <v>8.12</v>
      </c>
      <c r="J190" s="9">
        <v>2.74</v>
      </c>
      <c r="K190" s="205">
        <f>12*F$9/I190</f>
        <v>44.334975369458135</v>
      </c>
      <c r="L190" s="10">
        <f>12*F$10/J190</f>
        <v>26.27737226277372</v>
      </c>
      <c r="M190" s="10">
        <f t="shared" si="8"/>
        <v>44.334975369458135</v>
      </c>
      <c r="N190" s="200">
        <f>+(PI()^2)*29000/(M190^2)</f>
        <v>145.61455932308942</v>
      </c>
      <c r="O190" s="200">
        <f>IF(M190&lt;=D$22,C$10*0.658^(C$10/N190),0.877*N190)</f>
        <v>43.30657311633594</v>
      </c>
      <c r="P190" s="200">
        <f>+C$10/O190</f>
        <v>1.154559144305491</v>
      </c>
      <c r="Q190" s="201">
        <f>+G190/(D$25*SQRT(P190))</f>
        <v>0.2705054070911211</v>
      </c>
      <c r="R190" s="10">
        <f>+C$10*(D$31*D$25/G190)^2</f>
        <v>1313.9367346938777</v>
      </c>
      <c r="S190" s="202">
        <f>IF(G190&lt;=D$25*SQRT(P190),1,(1-J184*SQRT(R190/O190))*SQRT(R190/O190))*(F190/2)</f>
        <v>5.65</v>
      </c>
      <c r="T190" s="202">
        <f>-4*(F190/2-S190)*E190</f>
        <v>0</v>
      </c>
      <c r="U190" s="201">
        <f>+H190/(D$26*SQRT(P190))</f>
        <v>0.5135193730013613</v>
      </c>
      <c r="V190" s="10">
        <f>+C$10*(D$30*D$26/H190)^2</f>
        <v>281.8270959340884</v>
      </c>
      <c r="W190" s="202">
        <f>IF(H190&lt;=D$26*SQRT(P190),1,(1-C$30*SQRT(V190/O190))*SQRT(V190/O190))*(H190*D190)</f>
        <v>16.038</v>
      </c>
      <c r="X190" s="202">
        <f>-(H190*D190-W190)*D190</f>
        <v>0</v>
      </c>
      <c r="Y190" s="199">
        <f>+M190/C$12</f>
        <v>0.22167487684729067</v>
      </c>
      <c r="Z190" s="202">
        <f>+C190+T190+X190</f>
        <v>46.3</v>
      </c>
      <c r="AA190" s="200">
        <f t="shared" si="9"/>
        <v>2005.094335286354</v>
      </c>
      <c r="AB190" s="200">
        <f>C$9/AA190</f>
        <v>0.3989837215742517</v>
      </c>
      <c r="AC190" s="1" t="str">
        <f t="shared" si="10"/>
        <v>Good</v>
      </c>
    </row>
    <row r="191" spans="1:29" s="16" customFormat="1" ht="12.75">
      <c r="A191" s="7" t="s">
        <v>264</v>
      </c>
      <c r="B191" s="199">
        <f t="shared" si="11"/>
        <v>0.4324212278118705</v>
      </c>
      <c r="C191" s="8">
        <v>46.7</v>
      </c>
      <c r="D191" s="11">
        <v>0.745</v>
      </c>
      <c r="E191" s="10">
        <v>1.19</v>
      </c>
      <c r="F191" s="14">
        <v>15.6</v>
      </c>
      <c r="G191" s="9">
        <v>6.54</v>
      </c>
      <c r="H191" s="8">
        <v>15.3</v>
      </c>
      <c r="I191" s="9">
        <v>6.38</v>
      </c>
      <c r="J191" s="9">
        <v>4</v>
      </c>
      <c r="K191" s="205">
        <f>12*F$9/I191</f>
        <v>56.426332288401255</v>
      </c>
      <c r="L191" s="10">
        <f>12*F$10/J191</f>
        <v>18</v>
      </c>
      <c r="M191" s="10">
        <f t="shared" si="8"/>
        <v>56.426332288401255</v>
      </c>
      <c r="N191" s="200">
        <f>+(PI()^2)*29000/(M191^2)</f>
        <v>89.89470243925423</v>
      </c>
      <c r="O191" s="200">
        <f>IF(M191&lt;=D$22,C$10*0.658^(C$10/N191),0.877*N191)</f>
        <v>39.61558749484789</v>
      </c>
      <c r="P191" s="200">
        <f>+C$10/O191</f>
        <v>1.262129458675897</v>
      </c>
      <c r="Q191" s="201">
        <f>+G191/(D$25*SQRT(P191))</f>
        <v>0.43164207616467865</v>
      </c>
      <c r="R191" s="10">
        <f>+C$10*(D$31*D$25/G191)^2</f>
        <v>472.0533587707733</v>
      </c>
      <c r="S191" s="202">
        <f>IF(G191&lt;=D$25*SQRT(P191),1,(1-J185*SQRT(R191/O191))*SQRT(R191/O191))*(F191/2)</f>
        <v>7.8</v>
      </c>
      <c r="T191" s="202">
        <f>-4*(F191/2-S191)*E191</f>
        <v>0</v>
      </c>
      <c r="U191" s="201">
        <f>+H191/(D$26*SQRT(P191))</f>
        <v>0.37952397313167985</v>
      </c>
      <c r="V191" s="10">
        <f>+C$10*(D$30*D$26/H191)^2</f>
        <v>471.98724716989193</v>
      </c>
      <c r="W191" s="202">
        <f>IF(H191&lt;=D$26*SQRT(P191),1,(1-C$30*SQRT(V191/O191))*SQRT(V191/O191))*(H191*D191)</f>
        <v>11.3985</v>
      </c>
      <c r="X191" s="202">
        <f>-(H191*D191-W191)*D191</f>
        <v>0</v>
      </c>
      <c r="Y191" s="199">
        <f>+M191/C$12</f>
        <v>0.2821316614420063</v>
      </c>
      <c r="Z191" s="202">
        <f>+C191+T191+X191</f>
        <v>46.7</v>
      </c>
      <c r="AA191" s="200">
        <f t="shared" si="9"/>
        <v>1850.0479360093964</v>
      </c>
      <c r="AB191" s="200">
        <f>C$9/AA191</f>
        <v>0.4324212278118705</v>
      </c>
      <c r="AC191" s="1" t="str">
        <f t="shared" si="10"/>
        <v>Good</v>
      </c>
    </row>
    <row r="192" spans="1:29" s="16" customFormat="1" ht="12.75">
      <c r="A192" s="7" t="s">
        <v>417</v>
      </c>
      <c r="B192" s="199">
        <f t="shared" si="11"/>
        <v>0.3971004278655225</v>
      </c>
      <c r="C192" s="8">
        <v>47</v>
      </c>
      <c r="D192" s="11">
        <v>0.65</v>
      </c>
      <c r="E192" s="10">
        <v>1.02</v>
      </c>
      <c r="F192" s="14">
        <v>12</v>
      </c>
      <c r="G192" s="9">
        <v>5.88</v>
      </c>
      <c r="H192" s="8">
        <v>49.9</v>
      </c>
      <c r="I192" s="8">
        <v>14.4</v>
      </c>
      <c r="J192" s="9">
        <v>2.5</v>
      </c>
      <c r="K192" s="205">
        <f>12*F$9/I192</f>
        <v>25</v>
      </c>
      <c r="L192" s="10">
        <f>12*F$10/J192</f>
        <v>28.8</v>
      </c>
      <c r="M192" s="10">
        <f t="shared" si="8"/>
        <v>28.8</v>
      </c>
      <c r="N192" s="200">
        <f>+(PI()^2)*29000/(M192^2)</f>
        <v>345.07442085213074</v>
      </c>
      <c r="O192" s="200">
        <f>IF(M192&lt;=D$22,C$10*0.658^(C$10/N192),0.877*N192)</f>
        <v>47.057799226798494</v>
      </c>
      <c r="P192" s="200">
        <f>+C$10/O192</f>
        <v>1.0625231273358398</v>
      </c>
      <c r="Q192" s="201">
        <f>+G192/(D$25*SQRT(P192))</f>
        <v>0.4229666313061021</v>
      </c>
      <c r="R192" s="10">
        <f>+C$10*(D$31*D$25/G192)^2</f>
        <v>583.971882086168</v>
      </c>
      <c r="S192" s="202">
        <f>IF(G192&lt;=D$25*SQRT(P192),1,(1-J186*SQRT(R192/O192))*SQRT(R192/O192))*(F192/2)</f>
        <v>6</v>
      </c>
      <c r="T192" s="202">
        <f>-4*(F192/2-S192)*E192</f>
        <v>0</v>
      </c>
      <c r="U192" s="201">
        <f>+H192/(D$26*SQRT(P192))</f>
        <v>1.3490594376589644</v>
      </c>
      <c r="V192" s="10">
        <f>+C$10*(D$30*D$26/H192)^2</f>
        <v>44.37230962526256</v>
      </c>
      <c r="W192" s="202">
        <f>IF(H192&lt;=D$26*SQRT(P192),1,(1-C$30*SQRT(V192/O192))*SQRT(V192/O192))*(H192*D192)</f>
        <v>25.990786064005988</v>
      </c>
      <c r="X192" s="202">
        <f>-(H192*D192-W192)*D192</f>
        <v>-4.188739058396109</v>
      </c>
      <c r="Y192" s="199">
        <f>+M192/C$12</f>
        <v>0.14400000000000002</v>
      </c>
      <c r="Z192" s="202">
        <f>+C192+T192+X192</f>
        <v>42.81126094160389</v>
      </c>
      <c r="AA192" s="200">
        <f t="shared" si="9"/>
        <v>2014.603722036076</v>
      </c>
      <c r="AB192" s="200">
        <f>C$9/AA192</f>
        <v>0.3971004278655225</v>
      </c>
      <c r="AC192" s="1" t="str">
        <f t="shared" si="10"/>
        <v>Good</v>
      </c>
    </row>
    <row r="193" spans="1:29" s="16" customFormat="1" ht="12.75">
      <c r="A193" s="7" t="s">
        <v>373</v>
      </c>
      <c r="B193" s="199">
        <f t="shared" si="11"/>
        <v>0.3611030592551015</v>
      </c>
      <c r="C193" s="8">
        <v>47.6</v>
      </c>
      <c r="D193" s="11">
        <v>0.66</v>
      </c>
      <c r="E193" s="10">
        <v>1.08</v>
      </c>
      <c r="F193" s="14">
        <v>14</v>
      </c>
      <c r="G193" s="9">
        <v>6.49</v>
      </c>
      <c r="H193" s="8">
        <v>36.1</v>
      </c>
      <c r="I193" s="8">
        <v>11.5</v>
      </c>
      <c r="J193" s="9">
        <v>3.23</v>
      </c>
      <c r="K193" s="205">
        <f>12*F$9/I193</f>
        <v>31.304347826086957</v>
      </c>
      <c r="L193" s="10">
        <f>12*F$10/J193</f>
        <v>22.291021671826627</v>
      </c>
      <c r="M193" s="10">
        <f t="shared" si="8"/>
        <v>31.304347826086957</v>
      </c>
      <c r="N193" s="200">
        <f>+(PI()^2)*29000/(M193^2)</f>
        <v>292.0709898092435</v>
      </c>
      <c r="O193" s="200">
        <f>IF(M193&lt;=D$22,C$10*0.658^(C$10/N193),0.877*N193)</f>
        <v>46.542731384622556</v>
      </c>
      <c r="P193" s="200">
        <f>+C$10/O193</f>
        <v>1.074281601283927</v>
      </c>
      <c r="Q193" s="201">
        <f>+G193/(D$25*SQRT(P193))</f>
        <v>0.464283878855959</v>
      </c>
      <c r="R193" s="10">
        <f>+C$10*(D$31*D$25/G193)^2</f>
        <v>479.35492650777184</v>
      </c>
      <c r="S193" s="202">
        <f>IF(G193&lt;=D$25*SQRT(P193),1,(1-J187*SQRT(R193/O193))*SQRT(R193/O193))*(F193/2)</f>
        <v>7</v>
      </c>
      <c r="T193" s="202">
        <f>-4*(F193/2-S193)*E193</f>
        <v>0</v>
      </c>
      <c r="U193" s="201">
        <f>+H193/(D$26*SQRT(P193))</f>
        <v>0.9706169424258352</v>
      </c>
      <c r="V193" s="10">
        <f>+C$10*(D$30*D$26/H193)^2</f>
        <v>84.78103658658237</v>
      </c>
      <c r="W193" s="202">
        <f>IF(H193&lt;=D$26*SQRT(P193),1,(1-C$30*SQRT(V193/O193))*SQRT(V193/O193))*(H193*D193)</f>
        <v>23.826</v>
      </c>
      <c r="X193" s="202">
        <f>-(H193*D193-W193)*D193</f>
        <v>0</v>
      </c>
      <c r="Y193" s="199">
        <f>+M193/C$12</f>
        <v>0.1565217391304348</v>
      </c>
      <c r="Z193" s="202">
        <f>+C193+T193+X193</f>
        <v>47.6</v>
      </c>
      <c r="AA193" s="200">
        <f t="shared" si="9"/>
        <v>2215.4340139080336</v>
      </c>
      <c r="AB193" s="200">
        <f>C$9/AA193</f>
        <v>0.3611030592551015</v>
      </c>
      <c r="AC193" s="1" t="str">
        <f t="shared" si="10"/>
        <v>Good</v>
      </c>
    </row>
    <row r="194" spans="1:29" s="16" customFormat="1" ht="12.75">
      <c r="A194" s="7" t="s">
        <v>353</v>
      </c>
      <c r="B194" s="199">
        <f t="shared" si="11"/>
        <v>0.36614284107943446</v>
      </c>
      <c r="C194" s="8">
        <v>47.7</v>
      </c>
      <c r="D194" s="11">
        <v>0.705</v>
      </c>
      <c r="E194" s="10">
        <v>1.22</v>
      </c>
      <c r="F194" s="14">
        <v>13</v>
      </c>
      <c r="G194" s="9">
        <v>5.31</v>
      </c>
      <c r="H194" s="8">
        <v>30.6</v>
      </c>
      <c r="I194" s="8">
        <v>10.4</v>
      </c>
      <c r="J194" s="9">
        <v>3.05</v>
      </c>
      <c r="K194" s="205">
        <f>12*F$9/I194</f>
        <v>34.61538461538461</v>
      </c>
      <c r="L194" s="10">
        <f>12*F$10/J194</f>
        <v>23.60655737704918</v>
      </c>
      <c r="M194" s="10">
        <f t="shared" si="8"/>
        <v>34.61538461538461</v>
      </c>
      <c r="N194" s="200">
        <f>+(PI()^2)*29000/(M194^2)</f>
        <v>238.86879589994544</v>
      </c>
      <c r="O194" s="200">
        <f>IF(M194&lt;=D$22,C$10*0.658^(C$10/N194),0.877*N194)</f>
        <v>45.805862051425756</v>
      </c>
      <c r="P194" s="200">
        <f>+C$10/O194</f>
        <v>1.091563344968064</v>
      </c>
      <c r="Q194" s="201">
        <f>+G194/(D$25*SQRT(P194))</f>
        <v>0.3768495712861317</v>
      </c>
      <c r="R194" s="10">
        <f>+C$10*(D$31*D$25/G194)^2</f>
        <v>716.0734087338323</v>
      </c>
      <c r="S194" s="202">
        <f>IF(G194&lt;=D$25*SQRT(P194),1,(1-J188*SQRT(R194/O194))*SQRT(R194/O194))*(F194/2)</f>
        <v>6.5</v>
      </c>
      <c r="T194" s="202">
        <f>-4*(F194/2-S194)*E194</f>
        <v>0</v>
      </c>
      <c r="U194" s="201">
        <f>+H194/(D$26*SQRT(P194))</f>
        <v>0.8162001862459275</v>
      </c>
      <c r="V194" s="10">
        <f>+C$10*(D$30*D$26/H194)^2</f>
        <v>117.99681179247298</v>
      </c>
      <c r="W194" s="202">
        <f>IF(H194&lt;=D$26*SQRT(P194),1,(1-C$30*SQRT(V194/O194))*SQRT(V194/O194))*(H194*D194)</f>
        <v>21.573</v>
      </c>
      <c r="X194" s="202">
        <f>-(H194*D194-W194)*D194</f>
        <v>0</v>
      </c>
      <c r="Y194" s="199">
        <f>+M194/C$12</f>
        <v>0.17307692307692307</v>
      </c>
      <c r="Z194" s="202">
        <f>+C194+T194+X194</f>
        <v>47.7</v>
      </c>
      <c r="AA194" s="200">
        <f t="shared" si="9"/>
        <v>2184.9396198530085</v>
      </c>
      <c r="AB194" s="200">
        <f>C$9/AA194</f>
        <v>0.36614284107943446</v>
      </c>
      <c r="AC194" s="1" t="str">
        <f t="shared" si="10"/>
        <v>Good</v>
      </c>
    </row>
    <row r="195" spans="1:29" s="16" customFormat="1" ht="12.75">
      <c r="A195" s="7" t="s">
        <v>335</v>
      </c>
      <c r="B195" s="199">
        <f t="shared" si="11"/>
        <v>0.36532060228508423</v>
      </c>
      <c r="C195" s="8">
        <v>48.8</v>
      </c>
      <c r="D195" s="11">
        <v>0.75</v>
      </c>
      <c r="E195" s="10">
        <v>1.36</v>
      </c>
      <c r="F195" s="14">
        <v>12.4</v>
      </c>
      <c r="G195" s="9">
        <v>4.57</v>
      </c>
      <c r="H195" s="8">
        <v>25</v>
      </c>
      <c r="I195" s="9">
        <v>9.36</v>
      </c>
      <c r="J195" s="9">
        <v>2.99</v>
      </c>
      <c r="K195" s="205">
        <f>12*F$9/I195</f>
        <v>38.46153846153847</v>
      </c>
      <c r="L195" s="10">
        <f>12*F$10/J195</f>
        <v>24.080267558528426</v>
      </c>
      <c r="M195" s="10">
        <f t="shared" si="8"/>
        <v>38.46153846153847</v>
      </c>
      <c r="N195" s="200">
        <f>+(PI()^2)*29000/(M195^2)</f>
        <v>193.48372467895572</v>
      </c>
      <c r="O195" s="200">
        <f>IF(M195&lt;=D$22,C$10*0.658^(C$10/N195),0.877*N195)</f>
        <v>44.8741256868889</v>
      </c>
      <c r="P195" s="200">
        <f>+C$10/O195</f>
        <v>1.1142278369695067</v>
      </c>
      <c r="Q195" s="201">
        <f>+G195/(D$25*SQRT(P195))</f>
        <v>0.32101636601987543</v>
      </c>
      <c r="R195" s="10">
        <f>+C$10*(D$31*D$25/G195)^2</f>
        <v>966.7500174767415</v>
      </c>
      <c r="S195" s="202">
        <f>IF(G195&lt;=D$25*SQRT(P195),1,(1-J189*SQRT(R195/O195))*SQRT(R195/O195))*(F195/2)</f>
        <v>6.2</v>
      </c>
      <c r="T195" s="202">
        <f>-4*(F195/2-S195)*E195</f>
        <v>0</v>
      </c>
      <c r="U195" s="201">
        <f>+H195/(D$26*SQRT(P195))</f>
        <v>0.6600133823268554</v>
      </c>
      <c r="V195" s="10">
        <f>+C$10*(D$30*D$26/H195)^2</f>
        <v>176.779991504</v>
      </c>
      <c r="W195" s="202">
        <f>IF(H195&lt;=D$26*SQRT(P195),1,(1-C$30*SQRT(V195/O195))*SQRT(V195/O195))*(H195*D195)</f>
        <v>18.75</v>
      </c>
      <c r="X195" s="202">
        <f>-(H195*D195-W195)*D195</f>
        <v>0</v>
      </c>
      <c r="Y195" s="199">
        <f>+M195/C$12</f>
        <v>0.19230769230769235</v>
      </c>
      <c r="Z195" s="202">
        <f>+C195+T195+X195</f>
        <v>48.8</v>
      </c>
      <c r="AA195" s="200">
        <f t="shared" si="9"/>
        <v>2189.857333520178</v>
      </c>
      <c r="AB195" s="200">
        <f>C$9/AA195</f>
        <v>0.36532060228508423</v>
      </c>
      <c r="AC195" s="1" t="str">
        <f t="shared" si="10"/>
        <v>Good</v>
      </c>
    </row>
    <row r="196" spans="1:29" s="16" customFormat="1" ht="12.75">
      <c r="A196" s="7" t="s">
        <v>438</v>
      </c>
      <c r="B196" s="199">
        <f t="shared" si="11"/>
        <v>0.38758209583556513</v>
      </c>
      <c r="C196" s="8">
        <v>49.2</v>
      </c>
      <c r="D196" s="11">
        <v>0.65</v>
      </c>
      <c r="E196" s="10">
        <v>1.03</v>
      </c>
      <c r="F196" s="14">
        <v>11.8</v>
      </c>
      <c r="G196" s="9">
        <v>5.76</v>
      </c>
      <c r="H196" s="8">
        <v>52.6</v>
      </c>
      <c r="I196" s="8">
        <v>15.3</v>
      </c>
      <c r="J196" s="9">
        <v>2.4</v>
      </c>
      <c r="K196" s="205">
        <f>12*F$9/I196</f>
        <v>23.52941176470588</v>
      </c>
      <c r="L196" s="10">
        <f>12*F$10/J196</f>
        <v>30</v>
      </c>
      <c r="M196" s="10">
        <f t="shared" si="8"/>
        <v>30</v>
      </c>
      <c r="N196" s="200">
        <f>+(PI()^2)*29000/(M196^2)</f>
        <v>318.0205862573237</v>
      </c>
      <c r="O196" s="200">
        <f>IF(M196&lt;=D$22,C$10*0.658^(C$10/N196),0.877*N196)</f>
        <v>46.81564595677548</v>
      </c>
      <c r="P196" s="200">
        <f>+C$10/O196</f>
        <v>1.0680190132624596</v>
      </c>
      <c r="Q196" s="201">
        <f>+G196/(D$25*SQRT(P196))</f>
        <v>0.4132672283142459</v>
      </c>
      <c r="R196" s="10">
        <f>+C$10*(D$31*D$25/G196)^2</f>
        <v>608.5575038580248</v>
      </c>
      <c r="S196" s="202">
        <f>IF(G196&lt;=D$25*SQRT(P196),1,(1-J190*SQRT(R196/O196))*SQRT(R196/O196))*(F196/2)</f>
        <v>5.9</v>
      </c>
      <c r="T196" s="202">
        <f>-4*(F196/2-S196)*E196</f>
        <v>0</v>
      </c>
      <c r="U196" s="201">
        <f>+H196/(D$26*SQRT(P196))</f>
        <v>1.418391065112839</v>
      </c>
      <c r="V196" s="10">
        <f>+C$10*(D$30*D$26/H196)^2</f>
        <v>39.9338918771415</v>
      </c>
      <c r="W196" s="202">
        <f>IF(H196&lt;=D$26*SQRT(P196),1,(1-C$30*SQRT(V196/O196))*SQRT(V196/O196))*(H196*D196)</f>
        <v>26.327705795086793</v>
      </c>
      <c r="X196" s="202">
        <f>-(H196*D196-W196)*D196</f>
        <v>-5.110491233193588</v>
      </c>
      <c r="Y196" s="199">
        <f>+M196/C$12</f>
        <v>0.15</v>
      </c>
      <c r="Z196" s="202">
        <f>+C196+T196+X196</f>
        <v>44.08950876680642</v>
      </c>
      <c r="AA196" s="200">
        <f t="shared" si="9"/>
        <v>2064.0788328349577</v>
      </c>
      <c r="AB196" s="200">
        <f>C$9/AA196</f>
        <v>0.38758209583556513</v>
      </c>
      <c r="AC196" s="1" t="str">
        <f t="shared" si="10"/>
        <v>Good</v>
      </c>
    </row>
    <row r="197" spans="1:29" s="16" customFormat="1" ht="12.75">
      <c r="A197" s="7" t="s">
        <v>406</v>
      </c>
      <c r="B197" s="199">
        <f t="shared" si="11"/>
        <v>0.36216058183022143</v>
      </c>
      <c r="C197" s="8">
        <v>49.5</v>
      </c>
      <c r="D197" s="11">
        <v>0.67</v>
      </c>
      <c r="E197" s="10">
        <v>1.22</v>
      </c>
      <c r="F197" s="14">
        <v>11.5</v>
      </c>
      <c r="G197" s="9">
        <v>4.71</v>
      </c>
      <c r="H197" s="8">
        <v>44.7</v>
      </c>
      <c r="I197" s="8">
        <v>13.7</v>
      </c>
      <c r="J197" s="9">
        <v>2.5</v>
      </c>
      <c r="K197" s="205">
        <f>12*F$9/I197</f>
        <v>26.277372262773724</v>
      </c>
      <c r="L197" s="10">
        <f>12*F$10/J197</f>
        <v>28.8</v>
      </c>
      <c r="M197" s="10">
        <f t="shared" si="8"/>
        <v>28.8</v>
      </c>
      <c r="N197" s="200">
        <f>+(PI()^2)*29000/(M197^2)</f>
        <v>345.07442085213074</v>
      </c>
      <c r="O197" s="200">
        <f>IF(M197&lt;=D$22,C$10*0.658^(C$10/N197),0.877*N197)</f>
        <v>47.057799226798494</v>
      </c>
      <c r="P197" s="200">
        <f>+C$10/O197</f>
        <v>1.0625231273358398</v>
      </c>
      <c r="Q197" s="201">
        <f>+G197/(D$25*SQRT(P197))</f>
        <v>0.3388049036482553</v>
      </c>
      <c r="R197" s="10">
        <f>+C$10*(D$31*D$25/G197)^2</f>
        <v>910.1328176486763</v>
      </c>
      <c r="S197" s="202">
        <f>IF(G197&lt;=D$25*SQRT(P197),1,(1-J191*SQRT(R197/O197))*SQRT(R197/O197))*(F197/2)</f>
        <v>5.75</v>
      </c>
      <c r="T197" s="202">
        <f>-4*(F197/2-S197)*E197</f>
        <v>0</v>
      </c>
      <c r="U197" s="201">
        <f>+H197/(D$26*SQRT(P197))</f>
        <v>1.2084760894460063</v>
      </c>
      <c r="V197" s="10">
        <f>+C$10*(D$30*D$26/H197)^2</f>
        <v>55.29655555555556</v>
      </c>
      <c r="W197" s="202">
        <f>IF(H197&lt;=D$26*SQRT(P197),1,(1-C$30*SQRT(V197/O197))*SQRT(V197/O197))*(H197*D197)</f>
        <v>26.130380726319963</v>
      </c>
      <c r="X197" s="202">
        <f>-(H197*D197-W197)*D197</f>
        <v>-2.5584749133656284</v>
      </c>
      <c r="Y197" s="199">
        <f>+M197/C$12</f>
        <v>0.14400000000000002</v>
      </c>
      <c r="Z197" s="202">
        <f>+C197+T197+X197</f>
        <v>46.94152508663437</v>
      </c>
      <c r="AA197" s="200">
        <f t="shared" si="9"/>
        <v>2208.964862926565</v>
      </c>
      <c r="AB197" s="200">
        <f>C$9/AA197</f>
        <v>0.36216058183022143</v>
      </c>
      <c r="AC197" s="1" t="str">
        <f t="shared" si="10"/>
        <v>Good</v>
      </c>
    </row>
    <row r="198" spans="1:29" s="16" customFormat="1" ht="12.75">
      <c r="A198" s="7" t="s">
        <v>237</v>
      </c>
      <c r="B198" s="199">
        <f t="shared" si="11"/>
        <v>0.4266351265201371</v>
      </c>
      <c r="C198" s="8">
        <v>50</v>
      </c>
      <c r="D198" s="11">
        <v>0.96</v>
      </c>
      <c r="E198" s="10">
        <v>1.56</v>
      </c>
      <c r="F198" s="14">
        <v>12.6</v>
      </c>
      <c r="G198" s="9">
        <v>4.03</v>
      </c>
      <c r="H198" s="8">
        <v>10.1</v>
      </c>
      <c r="I198" s="9">
        <v>5.74</v>
      </c>
      <c r="J198" s="9">
        <v>3.22</v>
      </c>
      <c r="K198" s="205">
        <f>12*F$9/I198</f>
        <v>62.717770034843205</v>
      </c>
      <c r="L198" s="10">
        <f>12*F$10/J198</f>
        <v>22.360248447204967</v>
      </c>
      <c r="M198" s="10">
        <f t="shared" si="8"/>
        <v>62.717770034843205</v>
      </c>
      <c r="N198" s="200">
        <f>+(PI()^2)*29000/(M198^2)</f>
        <v>72.76399352619305</v>
      </c>
      <c r="O198" s="200">
        <f>IF(M198&lt;=D$22,C$10*0.658^(C$10/N198),0.877*N198)</f>
        <v>37.50277228812477</v>
      </c>
      <c r="P198" s="200">
        <f>+C$10/O198</f>
        <v>1.3332347703754284</v>
      </c>
      <c r="Q198" s="201">
        <f>+G198/(D$25*SQRT(P198))</f>
        <v>0.2587913205231053</v>
      </c>
      <c r="R198" s="10">
        <f>+C$10*(D$31*D$25/G198)^2</f>
        <v>1243.1871041629468</v>
      </c>
      <c r="S198" s="202">
        <f>IF(G198&lt;=D$25*SQRT(P198),1,(1-J192*SQRT(R198/O198))*SQRT(R198/O198))*(F198/2)</f>
        <v>6.3</v>
      </c>
      <c r="T198" s="202">
        <f>-4*(F198/2-S198)*E198</f>
        <v>0</v>
      </c>
      <c r="U198" s="201">
        <f>+H198/(D$26*SQRT(P198))</f>
        <v>0.2437630037934757</v>
      </c>
      <c r="V198" s="10">
        <f>+C$10*(D$30*D$26/H198)^2</f>
        <v>1083.1045455347517</v>
      </c>
      <c r="W198" s="202">
        <f>IF(H198&lt;=D$26*SQRT(P198),1,(1-C$30*SQRT(V198/O198))*SQRT(V198/O198))*(H198*D198)</f>
        <v>9.696</v>
      </c>
      <c r="X198" s="202">
        <f>-(H198*D198-W198)*D198</f>
        <v>0</v>
      </c>
      <c r="Y198" s="199">
        <f>+M198/C$12</f>
        <v>0.313588850174216</v>
      </c>
      <c r="Z198" s="202">
        <f>+C198+T198+X198</f>
        <v>50</v>
      </c>
      <c r="AA198" s="200">
        <f t="shared" si="9"/>
        <v>1875.1386144062383</v>
      </c>
      <c r="AB198" s="200">
        <f>C$9/AA198</f>
        <v>0.4266351265201371</v>
      </c>
      <c r="AC198" s="1" t="str">
        <f t="shared" si="10"/>
        <v>Good</v>
      </c>
    </row>
    <row r="199" spans="1:29" s="16" customFormat="1" ht="12.75">
      <c r="A199" s="7" t="s">
        <v>418</v>
      </c>
      <c r="B199" s="199">
        <f t="shared" si="11"/>
        <v>0.3663202795468923</v>
      </c>
      <c r="C199" s="8">
        <v>50.1</v>
      </c>
      <c r="D199" s="11">
        <v>0.68</v>
      </c>
      <c r="E199" s="10">
        <v>1.1</v>
      </c>
      <c r="F199" s="14">
        <v>12</v>
      </c>
      <c r="G199" s="9">
        <v>5.47</v>
      </c>
      <c r="H199" s="8">
        <v>47.7</v>
      </c>
      <c r="I199" s="8">
        <v>14.5</v>
      </c>
      <c r="J199" s="9">
        <v>2.53</v>
      </c>
      <c r="K199" s="205">
        <f>12*F$9/I199</f>
        <v>24.82758620689655</v>
      </c>
      <c r="L199" s="10">
        <f>12*F$10/J199</f>
        <v>28.458498023715418</v>
      </c>
      <c r="M199" s="10">
        <f t="shared" si="8"/>
        <v>28.458498023715418</v>
      </c>
      <c r="N199" s="200">
        <f>+(PI()^2)*29000/(M199^2)</f>
        <v>353.4058976691846</v>
      </c>
      <c r="O199" s="200">
        <f>IF(M199&lt;=D$22,C$10*0.658^(C$10/N199),0.877*N199)</f>
        <v>47.125127155165735</v>
      </c>
      <c r="P199" s="200">
        <f>+C$10/O199</f>
        <v>1.061005094699657</v>
      </c>
      <c r="Q199" s="201">
        <f>+G199/(D$25*SQRT(P199))</f>
        <v>0.39375544089616266</v>
      </c>
      <c r="R199" s="10">
        <f>+C$10*(D$31*D$25/G199)^2</f>
        <v>674.7951244782076</v>
      </c>
      <c r="S199" s="202">
        <f>IF(G199&lt;=D$25*SQRT(P199),1,(1-J193*SQRT(R199/O199))*SQRT(R199/O199))*(F199/2)</f>
        <v>6</v>
      </c>
      <c r="T199" s="202">
        <f>-4*(F199/2-S199)*E199</f>
        <v>0</v>
      </c>
      <c r="U199" s="201">
        <f>+H199/(D$26*SQRT(P199))</f>
        <v>1.290504071901439</v>
      </c>
      <c r="V199" s="10">
        <f>+C$10*(D$30*D$26/H199)^2</f>
        <v>48.559741698860364</v>
      </c>
      <c r="W199" s="202">
        <f>IF(H199&lt;=D$26*SQRT(P199),1,(1-C$30*SQRT(V199/O199))*SQRT(V199/O199))*(H199*D199)</f>
        <v>26.909798865911235</v>
      </c>
      <c r="X199" s="202">
        <f>-(H199*D199-W199)*D199</f>
        <v>-3.7578167711803654</v>
      </c>
      <c r="Y199" s="199">
        <f>+M199/C$12</f>
        <v>0.1422924901185771</v>
      </c>
      <c r="Z199" s="202">
        <f>+C199+T199+X199</f>
        <v>46.342183228819636</v>
      </c>
      <c r="AA199" s="200">
        <f t="shared" si="9"/>
        <v>2183.8812773061145</v>
      </c>
      <c r="AB199" s="200">
        <f>C$9/AA199</f>
        <v>0.3663202795468923</v>
      </c>
      <c r="AC199" s="1" t="str">
        <f t="shared" si="10"/>
        <v>Good</v>
      </c>
    </row>
    <row r="200" spans="1:29" s="16" customFormat="1" ht="12.75">
      <c r="A200" s="7" t="s">
        <v>391</v>
      </c>
      <c r="B200" s="199">
        <f t="shared" si="11"/>
        <v>0.3405283420722756</v>
      </c>
      <c r="C200" s="8">
        <v>51</v>
      </c>
      <c r="D200" s="11">
        <v>0.655</v>
      </c>
      <c r="E200" s="10">
        <v>1.07</v>
      </c>
      <c r="F200" s="14">
        <v>15</v>
      </c>
      <c r="G200" s="9">
        <v>7.04</v>
      </c>
      <c r="H200" s="8">
        <v>40.8</v>
      </c>
      <c r="I200" s="8">
        <v>12.7</v>
      </c>
      <c r="J200" s="9">
        <v>3.42</v>
      </c>
      <c r="K200" s="205">
        <f>12*F$9/I200</f>
        <v>28.34645669291339</v>
      </c>
      <c r="L200" s="10">
        <f>12*F$10/J200</f>
        <v>21.05263157894737</v>
      </c>
      <c r="M200" s="10">
        <f t="shared" si="8"/>
        <v>28.34645669291339</v>
      </c>
      <c r="N200" s="200">
        <f>+(PI()^2)*29000/(M200^2)</f>
        <v>356.2051413711371</v>
      </c>
      <c r="O200" s="200">
        <f>IF(M200&lt;=D$22,C$10*0.658^(C$10/N200),0.877*N200)</f>
        <v>47.147062175138664</v>
      </c>
      <c r="P200" s="200">
        <f>+C$10/O200</f>
        <v>1.0605114654708163</v>
      </c>
      <c r="Q200" s="201">
        <f>+G200/(D$25*SQRT(P200))</f>
        <v>0.5068890987173661</v>
      </c>
      <c r="R200" s="10">
        <f>+C$10*(D$31*D$25/G200)^2</f>
        <v>407.38146952479343</v>
      </c>
      <c r="S200" s="202">
        <f>IF(G200&lt;=D$25*SQRT(P200),1,(1-J194*SQRT(R200/O200))*SQRT(R200/O200))*(F200/2)</f>
        <v>7.5</v>
      </c>
      <c r="T200" s="202">
        <f>-4*(F200/2-S200)*E200</f>
        <v>0</v>
      </c>
      <c r="U200" s="201">
        <f>+H200/(D$26*SQRT(P200))</f>
        <v>1.1040842479688817</v>
      </c>
      <c r="V200" s="10">
        <f>+C$10*(D$30*D$26/H200)^2</f>
        <v>66.37320663326607</v>
      </c>
      <c r="W200" s="202">
        <f>IF(H200&lt;=D$26*SQRT(P200),1,(1-C$30*SQRT(V200/O200))*SQRT(V200/O200))*(H200*D200)</f>
        <v>24.936198902328613</v>
      </c>
      <c r="X200" s="202">
        <f>-(H200*D200-W200)*D200</f>
        <v>-1.1710097189747588</v>
      </c>
      <c r="Y200" s="199">
        <f>+M200/C$12</f>
        <v>0.14173228346456695</v>
      </c>
      <c r="Z200" s="202">
        <f>+C200+T200+X200</f>
        <v>49.82899028102524</v>
      </c>
      <c r="AA200" s="200">
        <f t="shared" si="9"/>
        <v>2349.2905029038775</v>
      </c>
      <c r="AB200" s="200">
        <f>C$9/AA200</f>
        <v>0.3405283420722756</v>
      </c>
      <c r="AC200" s="1" t="str">
        <f t="shared" si="10"/>
        <v>Good</v>
      </c>
    </row>
    <row r="201" spans="1:29" s="16" customFormat="1" ht="12.75">
      <c r="A201" s="7" t="s">
        <v>312</v>
      </c>
      <c r="B201" s="199">
        <f t="shared" si="11"/>
        <v>0.35909294019522586</v>
      </c>
      <c r="C201" s="8">
        <v>51.3</v>
      </c>
      <c r="D201" s="11">
        <v>0.89</v>
      </c>
      <c r="E201" s="10">
        <v>1.59</v>
      </c>
      <c r="F201" s="14">
        <v>11.4</v>
      </c>
      <c r="G201" s="9">
        <v>3.58</v>
      </c>
      <c r="H201" s="8">
        <v>18</v>
      </c>
      <c r="I201" s="9">
        <v>8.2</v>
      </c>
      <c r="J201" s="9">
        <v>2.76</v>
      </c>
      <c r="K201" s="205">
        <f>12*F$9/I201</f>
        <v>43.90243902439025</v>
      </c>
      <c r="L201" s="10">
        <f>12*F$10/J201</f>
        <v>26.086956521739133</v>
      </c>
      <c r="M201" s="10">
        <f t="shared" si="8"/>
        <v>43.90243902439025</v>
      </c>
      <c r="N201" s="200">
        <f>+(PI()^2)*29000/(M201^2)</f>
        <v>148.49794597182253</v>
      </c>
      <c r="O201" s="200">
        <f>IF(M201&lt;=D$22,C$10*0.658^(C$10/N201),0.877*N201)</f>
        <v>43.427592594421924</v>
      </c>
      <c r="P201" s="200">
        <f>+C$10/O201</f>
        <v>1.1513417395009429</v>
      </c>
      <c r="Q201" s="201">
        <f>+G201/(D$25*SQRT(P201))</f>
        <v>0.24738814160590888</v>
      </c>
      <c r="R201" s="10">
        <f>+C$10*(D$31*D$25/G201)^2</f>
        <v>1575.362616647421</v>
      </c>
      <c r="S201" s="202">
        <f>IF(G201&lt;=D$25*SQRT(P201),1,(1-J195*SQRT(R201/O201))*SQRT(R201/O201))*(F201/2)</f>
        <v>5.7</v>
      </c>
      <c r="T201" s="202">
        <f>-4*(F201/2-S201)*E201</f>
        <v>0</v>
      </c>
      <c r="U201" s="201">
        <f>+H201/(D$26*SQRT(P201))</f>
        <v>0.4674876208967721</v>
      </c>
      <c r="V201" s="10">
        <f>+C$10*(D$30*D$26/H201)^2</f>
        <v>341.010786080247</v>
      </c>
      <c r="W201" s="202">
        <f>IF(H201&lt;=D$26*SQRT(P201),1,(1-C$30*SQRT(V201/O201))*SQRT(V201/O201))*(H201*D201)</f>
        <v>16.02</v>
      </c>
      <c r="X201" s="202">
        <f>-(H201*D201-W201)*D201</f>
        <v>0</v>
      </c>
      <c r="Y201" s="199">
        <f>+M201/C$12</f>
        <v>0.21951219512195125</v>
      </c>
      <c r="Z201" s="202">
        <f>+C201+T201+X201</f>
        <v>51.3</v>
      </c>
      <c r="AA201" s="200">
        <f t="shared" si="9"/>
        <v>2227.8355000938445</v>
      </c>
      <c r="AB201" s="200">
        <f>C$9/AA201</f>
        <v>0.35909294019522586</v>
      </c>
      <c r="AC201" s="1" t="str">
        <f t="shared" si="10"/>
        <v>Good</v>
      </c>
    </row>
    <row r="202" spans="1:29" s="16" customFormat="1" ht="12.75">
      <c r="A202" s="7" t="s">
        <v>354</v>
      </c>
      <c r="B202" s="199">
        <f t="shared" si="11"/>
        <v>0.3372539868842328</v>
      </c>
      <c r="C202" s="8">
        <v>51.7</v>
      </c>
      <c r="D202" s="11">
        <v>0.75</v>
      </c>
      <c r="E202" s="10">
        <v>1.34</v>
      </c>
      <c r="F202" s="14">
        <v>12.9</v>
      </c>
      <c r="G202" s="9">
        <v>4.81</v>
      </c>
      <c r="H202" s="8">
        <v>28.7</v>
      </c>
      <c r="I202" s="8">
        <v>10.5</v>
      </c>
      <c r="J202" s="9">
        <v>3.04</v>
      </c>
      <c r="K202" s="205">
        <f>12*F$9/I202</f>
        <v>34.285714285714285</v>
      </c>
      <c r="L202" s="10">
        <f>12*F$10/J202</f>
        <v>23.684210526315788</v>
      </c>
      <c r="M202" s="10">
        <f t="shared" si="8"/>
        <v>34.285714285714285</v>
      </c>
      <c r="N202" s="200">
        <f>+(PI()^2)*29000/(M202^2)</f>
        <v>243.4845113532635</v>
      </c>
      <c r="O202" s="200">
        <f>IF(M202&lt;=D$22,C$10*0.658^(C$10/N202),0.877*N202)</f>
        <v>45.88200115073799</v>
      </c>
      <c r="P202" s="200">
        <f>+C$10/O202</f>
        <v>1.0897519451196773</v>
      </c>
      <c r="Q202" s="201">
        <f>+G202/(D$25*SQRT(P202))</f>
        <v>0.3416482701712955</v>
      </c>
      <c r="R202" s="10">
        <f>+C$10*(D$31*D$25/G202)^2</f>
        <v>872.6828393722366</v>
      </c>
      <c r="S202" s="202">
        <f>IF(G202&lt;=D$25*SQRT(P202),1,(1-J196*SQRT(R202/O202))*SQRT(R202/O202))*(F202/2)</f>
        <v>6.45</v>
      </c>
      <c r="T202" s="202">
        <f>-4*(F202/2-S202)*E202</f>
        <v>0</v>
      </c>
      <c r="U202" s="201">
        <f>+H202/(D$26*SQRT(P202))</f>
        <v>0.7661570550995636</v>
      </c>
      <c r="V202" s="10">
        <f>+C$10*(D$30*D$26/H202)^2</f>
        <v>134.13722964950406</v>
      </c>
      <c r="W202" s="202">
        <f>IF(H202&lt;=D$26*SQRT(P202),1,(1-C$30*SQRT(V202/O202))*SQRT(V202/O202))*(H202*D202)</f>
        <v>21.525</v>
      </c>
      <c r="X202" s="202">
        <f>-(H202*D202-W202)*D202</f>
        <v>0</v>
      </c>
      <c r="Y202" s="199">
        <f>+M202/C$12</f>
        <v>0.17142857142857143</v>
      </c>
      <c r="Z202" s="202">
        <f>+C202+T202+X202</f>
        <v>51.7</v>
      </c>
      <c r="AA202" s="200">
        <f t="shared" si="9"/>
        <v>2372.0994594931544</v>
      </c>
      <c r="AB202" s="200">
        <f>C$9/AA202</f>
        <v>0.3372539868842328</v>
      </c>
      <c r="AC202" s="1" t="str">
        <f t="shared" si="10"/>
        <v>Good</v>
      </c>
    </row>
    <row r="203" spans="1:29" s="16" customFormat="1" ht="12.75">
      <c r="A203" s="7" t="s">
        <v>265</v>
      </c>
      <c r="B203" s="199">
        <f t="shared" si="11"/>
        <v>0.3884435029257582</v>
      </c>
      <c r="C203" s="8">
        <v>51.8</v>
      </c>
      <c r="D203" s="11">
        <v>0.83</v>
      </c>
      <c r="E203" s="10">
        <v>1.31</v>
      </c>
      <c r="F203" s="14">
        <v>15.7</v>
      </c>
      <c r="G203" s="9">
        <v>5.97</v>
      </c>
      <c r="H203" s="8">
        <v>13.7</v>
      </c>
      <c r="I203" s="9">
        <v>6.43</v>
      </c>
      <c r="J203" s="9">
        <v>4.02</v>
      </c>
      <c r="K203" s="205">
        <f>12*F$9/I203</f>
        <v>55.98755832037325</v>
      </c>
      <c r="L203" s="10">
        <f>12*F$10/J203</f>
        <v>17.910447761194032</v>
      </c>
      <c r="M203" s="10">
        <f t="shared" si="8"/>
        <v>55.98755832037325</v>
      </c>
      <c r="N203" s="200">
        <f>+(PI()^2)*29000/(M203^2)</f>
        <v>91.30923150521127</v>
      </c>
      <c r="O203" s="200">
        <f>IF(M203&lt;=D$22,C$10*0.658^(C$10/N203),0.877*N203)</f>
        <v>39.75871736221883</v>
      </c>
      <c r="P203" s="200">
        <f>+C$10/O203</f>
        <v>1.257585840722142</v>
      </c>
      <c r="Q203" s="201">
        <f>+G203/(D$25*SQRT(P203))</f>
        <v>0.39473304778688056</v>
      </c>
      <c r="R203" s="10">
        <f>+C$10*(D$31*D$25/G203)^2</f>
        <v>566.4974071922989</v>
      </c>
      <c r="S203" s="202">
        <f>IF(G203&lt;=D$25*SQRT(P203),1,(1-J197*SQRT(R203/O203))*SQRT(R203/O203))*(F203/2)</f>
        <v>7.85</v>
      </c>
      <c r="T203" s="202">
        <f>-4*(F203/2-S203)*E203</f>
        <v>0</v>
      </c>
      <c r="U203" s="201">
        <f>+H203/(D$26*SQRT(P203))</f>
        <v>0.3404485450317525</v>
      </c>
      <c r="V203" s="10">
        <f>+C$10*(D$30*D$26/H203)^2</f>
        <v>588.6701192924505</v>
      </c>
      <c r="W203" s="202">
        <f>IF(H203&lt;=D$26*SQRT(P203),1,(1-C$30*SQRT(V203/O203))*SQRT(V203/O203))*(H203*D203)</f>
        <v>11.370999999999999</v>
      </c>
      <c r="X203" s="202">
        <f>-(H203*D203-W203)*D203</f>
        <v>0</v>
      </c>
      <c r="Y203" s="199">
        <f>+M203/C$12</f>
        <v>0.27993779160186627</v>
      </c>
      <c r="Z203" s="202">
        <f>+C203+T203+X203</f>
        <v>51.8</v>
      </c>
      <c r="AA203" s="200">
        <f t="shared" si="9"/>
        <v>2059.5015593629355</v>
      </c>
      <c r="AB203" s="200">
        <f>C$9/AA203</f>
        <v>0.3884435029257582</v>
      </c>
      <c r="AC203" s="1" t="str">
        <f t="shared" si="10"/>
        <v>Good</v>
      </c>
    </row>
    <row r="204" spans="1:29" s="16" customFormat="1" ht="12.75">
      <c r="A204" s="7" t="s">
        <v>374</v>
      </c>
      <c r="B204" s="199">
        <f t="shared" si="11"/>
        <v>0.32699763379816427</v>
      </c>
      <c r="C204" s="8">
        <v>52.5</v>
      </c>
      <c r="D204" s="11">
        <v>0.725</v>
      </c>
      <c r="E204" s="10">
        <v>1.19</v>
      </c>
      <c r="F204" s="14">
        <v>14.1</v>
      </c>
      <c r="G204" s="9">
        <v>5.92</v>
      </c>
      <c r="H204" s="8">
        <v>32.9</v>
      </c>
      <c r="I204" s="8">
        <v>11.6</v>
      </c>
      <c r="J204" s="9">
        <v>3.25</v>
      </c>
      <c r="K204" s="205">
        <f>12*F$9/I204</f>
        <v>31.03448275862069</v>
      </c>
      <c r="L204" s="10">
        <f>12*F$10/J204</f>
        <v>22.153846153846153</v>
      </c>
      <c r="M204" s="10">
        <f t="shared" si="8"/>
        <v>31.03448275862069</v>
      </c>
      <c r="N204" s="200">
        <f>+(PI()^2)*29000/(M204^2)</f>
        <v>297.1725700471214</v>
      </c>
      <c r="O204" s="200">
        <f>IF(M204&lt;=D$22,C$10*0.658^(C$10/N204),0.877*N204)</f>
        <v>46.60001682917616</v>
      </c>
      <c r="P204" s="200">
        <f>+C$10/O204</f>
        <v>1.0729609859002265</v>
      </c>
      <c r="Q204" s="201">
        <f>+G204/(D$25*SQRT(P204))</f>
        <v>0.4237675695004132</v>
      </c>
      <c r="R204" s="10">
        <f>+C$10*(D$31*D$25/G204)^2</f>
        <v>576.1070306793281</v>
      </c>
      <c r="S204" s="202">
        <f>IF(G204&lt;=D$25*SQRT(P204),1,(1-J198*SQRT(R204/O204))*SQRT(R204/O204))*(F204/2)</f>
        <v>7.05</v>
      </c>
      <c r="T204" s="202">
        <f>-4*(F204/2-S204)*E204</f>
        <v>0</v>
      </c>
      <c r="U204" s="201">
        <f>+H204/(D$26*SQRT(P204))</f>
        <v>0.8851230841279266</v>
      </c>
      <c r="V204" s="10">
        <f>+C$10*(D$30*D$26/H204)^2</f>
        <v>102.075456333552</v>
      </c>
      <c r="W204" s="202">
        <f>IF(H204&lt;=D$26*SQRT(P204),1,(1-C$30*SQRT(V204/O204))*SQRT(V204/O204))*(H204*D204)</f>
        <v>23.8525</v>
      </c>
      <c r="X204" s="202">
        <f>-(H204*D204-W204)*D204</f>
        <v>0</v>
      </c>
      <c r="Y204" s="199">
        <f>+M204/C$12</f>
        <v>0.15517241379310345</v>
      </c>
      <c r="Z204" s="202">
        <f>+C204+T204+X204</f>
        <v>52.5</v>
      </c>
      <c r="AA204" s="200">
        <f t="shared" si="9"/>
        <v>2446.5008835317485</v>
      </c>
      <c r="AB204" s="200">
        <f>C$9/AA204</f>
        <v>0.32699763379816427</v>
      </c>
      <c r="AC204" s="1" t="str">
        <f t="shared" si="10"/>
        <v>Good</v>
      </c>
    </row>
    <row r="205" spans="1:29" s="16" customFormat="1" ht="12.75">
      <c r="A205" s="7" t="s">
        <v>439</v>
      </c>
      <c r="B205" s="199">
        <f t="shared" si="11"/>
        <v>0.35318817812650644</v>
      </c>
      <c r="C205" s="8">
        <v>53.3</v>
      </c>
      <c r="D205" s="11">
        <v>0.65</v>
      </c>
      <c r="E205" s="10">
        <v>1.2</v>
      </c>
      <c r="F205" s="14">
        <v>11.8</v>
      </c>
      <c r="G205" s="9">
        <v>4.92</v>
      </c>
      <c r="H205" s="8">
        <v>52.6</v>
      </c>
      <c r="I205" s="8">
        <v>15.7</v>
      </c>
      <c r="J205" s="9">
        <v>2.49</v>
      </c>
      <c r="K205" s="205">
        <f>12*F$9/I205</f>
        <v>22.929936305732486</v>
      </c>
      <c r="L205" s="10">
        <f>12*F$10/J205</f>
        <v>28.915662650602407</v>
      </c>
      <c r="M205" s="10">
        <f t="shared" si="8"/>
        <v>28.915662650602407</v>
      </c>
      <c r="N205" s="200">
        <f>+(PI()^2)*29000/(M205^2)</f>
        <v>342.3193466760475</v>
      </c>
      <c r="O205" s="200">
        <f>IF(M205&lt;=D$22,C$10*0.658^(C$10/N205),0.877*N205)</f>
        <v>47.034836026039926</v>
      </c>
      <c r="P205" s="200">
        <f>+C$10/O205</f>
        <v>1.063041869058892</v>
      </c>
      <c r="Q205" s="201">
        <f>+G205/(D$25*SQRT(P205))</f>
        <v>0.35382449376108016</v>
      </c>
      <c r="R205" s="10">
        <f>+C$10*(D$31*D$25/G205)^2</f>
        <v>834.0966620397912</v>
      </c>
      <c r="S205" s="202">
        <f>IF(G205&lt;=D$25*SQRT(P205),1,(1-J199*SQRT(R205/O205))*SQRT(R205/O205))*(F205/2)</f>
        <v>5.9</v>
      </c>
      <c r="T205" s="202">
        <f>-4*(F205/2-S205)*E205</f>
        <v>0</v>
      </c>
      <c r="U205" s="201">
        <f>+H205/(D$26*SQRT(P205))</f>
        <v>1.4217076292118704</v>
      </c>
      <c r="V205" s="10">
        <f>+C$10*(D$30*D$26/H205)^2</f>
        <v>39.9338918771415</v>
      </c>
      <c r="W205" s="202">
        <f>IF(H205&lt;=D$26*SQRT(P205),1,(1-C$30*SQRT(V205/O205))*SQRT(V205/O205))*(H205*D205)</f>
        <v>26.278506042150966</v>
      </c>
      <c r="X205" s="202">
        <f>-(H205*D205-W205)*D205</f>
        <v>-5.142471072601876</v>
      </c>
      <c r="Y205" s="199">
        <f>+M205/C$12</f>
        <v>0.14457831325301204</v>
      </c>
      <c r="Z205" s="202">
        <f>+C205+T205+X205</f>
        <v>48.15752892739812</v>
      </c>
      <c r="AA205" s="200">
        <f t="shared" si="9"/>
        <v>2265.081476519445</v>
      </c>
      <c r="AB205" s="200">
        <f>C$9/AA205</f>
        <v>0.35318817812650644</v>
      </c>
      <c r="AC205" s="1" t="str">
        <f t="shared" si="10"/>
        <v>Good</v>
      </c>
    </row>
    <row r="206" spans="1:29" s="16" customFormat="1" ht="12.75">
      <c r="A206" s="7" t="s">
        <v>336</v>
      </c>
      <c r="B206" s="199">
        <f t="shared" si="11"/>
        <v>0.3322999447863491</v>
      </c>
      <c r="C206" s="8">
        <v>53.6</v>
      </c>
      <c r="D206" s="11">
        <v>0.83</v>
      </c>
      <c r="E206" s="10">
        <v>1.48</v>
      </c>
      <c r="F206" s="14">
        <v>12.5</v>
      </c>
      <c r="G206" s="9">
        <v>4.22</v>
      </c>
      <c r="H206" s="8">
        <v>22.6</v>
      </c>
      <c r="I206" s="9">
        <v>9.4</v>
      </c>
      <c r="J206" s="9">
        <v>3</v>
      </c>
      <c r="K206" s="205">
        <f>12*F$9/I206</f>
        <v>38.29787234042553</v>
      </c>
      <c r="L206" s="10">
        <f>12*F$10/J206</f>
        <v>24</v>
      </c>
      <c r="M206" s="10">
        <f t="shared" si="8"/>
        <v>38.29787234042553</v>
      </c>
      <c r="N206" s="200">
        <f>+(PI()^2)*29000/(M206^2)</f>
        <v>195.1409652895634</v>
      </c>
      <c r="O206" s="200">
        <f>IF(M206&lt;=D$22,C$10*0.658^(C$10/N206),0.877*N206)</f>
        <v>44.91536447267413</v>
      </c>
      <c r="P206" s="200">
        <f>+C$10/O206</f>
        <v>1.1132048150342695</v>
      </c>
      <c r="Q206" s="201">
        <f>+G206/(D$25*SQRT(P206))</f>
        <v>0.2965670444633283</v>
      </c>
      <c r="R206" s="10">
        <f>+C$10*(D$31*D$25/G206)^2</f>
        <v>1133.761451899104</v>
      </c>
      <c r="S206" s="202">
        <f>IF(G206&lt;=D$25*SQRT(P206),1,(1-J200*SQRT(R206/O206))*SQRT(R206/O206))*(F206/2)</f>
        <v>6.25</v>
      </c>
      <c r="T206" s="202">
        <f>-4*(F206/2-S206)*E206</f>
        <v>0</v>
      </c>
      <c r="U206" s="201">
        <f>+H206/(D$26*SQRT(P206))</f>
        <v>0.5969261927427534</v>
      </c>
      <c r="V206" s="10">
        <f>+C$10*(D$30*D$26/H206)^2</f>
        <v>216.31978755188345</v>
      </c>
      <c r="W206" s="202">
        <f>IF(H206&lt;=D$26*SQRT(P206),1,(1-C$30*SQRT(V206/O206))*SQRT(V206/O206))*(H206*D206)</f>
        <v>18.758</v>
      </c>
      <c r="X206" s="202">
        <f>-(H206*D206-W206)*D206</f>
        <v>0</v>
      </c>
      <c r="Y206" s="199">
        <f>+M206/C$12</f>
        <v>0.19148936170212763</v>
      </c>
      <c r="Z206" s="202">
        <f>+C206+T206+X206</f>
        <v>53.6</v>
      </c>
      <c r="AA206" s="200">
        <f t="shared" si="9"/>
        <v>2407.463535735333</v>
      </c>
      <c r="AB206" s="200">
        <f>C$9/AA206</f>
        <v>0.3322999447863491</v>
      </c>
      <c r="AC206" s="1" t="str">
        <f t="shared" si="10"/>
        <v>Good</v>
      </c>
    </row>
    <row r="207" spans="1:29" s="16" customFormat="1" ht="12.75">
      <c r="A207" s="7" t="s">
        <v>419</v>
      </c>
      <c r="B207" s="199">
        <f t="shared" si="11"/>
        <v>0.3355537367441434</v>
      </c>
      <c r="C207" s="8">
        <v>53.6</v>
      </c>
      <c r="D207" s="11">
        <v>0.725</v>
      </c>
      <c r="E207" s="10">
        <v>1.18</v>
      </c>
      <c r="F207" s="14">
        <v>12.1</v>
      </c>
      <c r="G207" s="9">
        <v>5.12</v>
      </c>
      <c r="H207" s="8">
        <v>44.8</v>
      </c>
      <c r="I207" s="8">
        <v>14.5</v>
      </c>
      <c r="J207" s="9">
        <v>2.55</v>
      </c>
      <c r="K207" s="205">
        <f>12*F$9/I207</f>
        <v>24.82758620689655</v>
      </c>
      <c r="L207" s="10">
        <f>12*F$10/J207</f>
        <v>28.23529411764706</v>
      </c>
      <c r="M207" s="10">
        <f t="shared" si="8"/>
        <v>28.23529411764706</v>
      </c>
      <c r="N207" s="200">
        <f>+(PI()^2)*29000/(M207^2)</f>
        <v>359.0154274545568</v>
      </c>
      <c r="O207" s="200">
        <f>IF(M207&lt;=D$22,C$10*0.658^(C$10/N207),0.877*N207)</f>
        <v>47.168749673195485</v>
      </c>
      <c r="P207" s="200">
        <f>+C$10/O207</f>
        <v>1.0600238578809187</v>
      </c>
      <c r="Q207" s="201">
        <f>+G207/(D$25*SQRT(P207))</f>
        <v>0.36873139563407836</v>
      </c>
      <c r="R207" s="10">
        <f>+C$10*(D$31*D$25/G207)^2</f>
        <v>770.2055908203125</v>
      </c>
      <c r="S207" s="202">
        <f>IF(G207&lt;=D$25*SQRT(P207),1,(1-J201*SQRT(R207/O207))*SQRT(R207/O207))*(F207/2)</f>
        <v>6.05</v>
      </c>
      <c r="T207" s="202">
        <f>-4*(F207/2-S207)*E207</f>
        <v>0</v>
      </c>
      <c r="U207" s="201">
        <f>+H207/(D$26*SQRT(P207))</f>
        <v>1.2126066030919356</v>
      </c>
      <c r="V207" s="10">
        <f>+C$10*(D$30*D$26/H207)^2</f>
        <v>55.0499714455118</v>
      </c>
      <c r="W207" s="202">
        <f>IF(H207&lt;=D$26*SQRT(P207),1,(1-C$30*SQRT(V207/O207))*SQRT(V207/O207))*(H207*D207)</f>
        <v>28.26545919725244</v>
      </c>
      <c r="X207" s="202">
        <f>-(H207*D207-W207)*D207</f>
        <v>-3.0555420819919785</v>
      </c>
      <c r="Y207" s="199">
        <f>+M207/C$12</f>
        <v>0.14117647058823532</v>
      </c>
      <c r="Z207" s="202">
        <f>+C207+T207+X207</f>
        <v>50.54445791800802</v>
      </c>
      <c r="AA207" s="200">
        <f t="shared" si="9"/>
        <v>2384.118882901884</v>
      </c>
      <c r="AB207" s="200">
        <f>C$9/AA207</f>
        <v>0.3355537367441434</v>
      </c>
      <c r="AC207" s="1" t="str">
        <f t="shared" si="10"/>
        <v>Good</v>
      </c>
    </row>
    <row r="208" spans="1:29" s="16" customFormat="1" ht="12.75">
      <c r="A208" s="7" t="s">
        <v>239</v>
      </c>
      <c r="B208" s="199">
        <f t="shared" si="11"/>
        <v>0.37929940047556765</v>
      </c>
      <c r="C208" s="8">
        <v>55.8</v>
      </c>
      <c r="D208" s="10">
        <v>1.06</v>
      </c>
      <c r="E208" s="10">
        <v>1.74</v>
      </c>
      <c r="F208" s="14">
        <v>12.7</v>
      </c>
      <c r="G208" s="9">
        <v>3.65</v>
      </c>
      <c r="H208" s="9">
        <v>9.16</v>
      </c>
      <c r="I208" s="9">
        <v>5.82</v>
      </c>
      <c r="J208" s="9">
        <v>3.25</v>
      </c>
      <c r="K208" s="205">
        <f>12*F$9/I208</f>
        <v>61.855670103092784</v>
      </c>
      <c r="L208" s="10">
        <f>12*F$10/J208</f>
        <v>22.153846153846153</v>
      </c>
      <c r="M208" s="10">
        <f t="shared" si="8"/>
        <v>61.855670103092784</v>
      </c>
      <c r="N208" s="200">
        <f>+(PI()^2)*29000/(M208^2)</f>
        <v>74.80639240237898</v>
      </c>
      <c r="O208" s="200">
        <f>IF(M208&lt;=D$22,C$10*0.658^(C$10/N208),0.877*N208)</f>
        <v>37.798418728709585</v>
      </c>
      <c r="P208" s="200">
        <f>+C$10/O208</f>
        <v>1.3228066591585423</v>
      </c>
      <c r="Q208" s="201">
        <f>+G208/(D$25*SQRT(P208))</f>
        <v>0.2353112302428967</v>
      </c>
      <c r="R208" s="10">
        <f>+C$10*(D$31*D$25/G208)^2</f>
        <v>1515.5171656971293</v>
      </c>
      <c r="S208" s="202">
        <f>IF(G208&lt;=D$25*SQRT(P208),1,(1-J202*SQRT(R208/O208))*SQRT(R208/O208))*(F208/2)</f>
        <v>6.35</v>
      </c>
      <c r="T208" s="202">
        <f>-4*(F208/2-S208)*E208</f>
        <v>0</v>
      </c>
      <c r="U208" s="201">
        <f>+H208/(D$26*SQRT(P208))</f>
        <v>0.2219458465852649</v>
      </c>
      <c r="V208" s="10">
        <f>+C$10*(D$30*D$26/H208)^2</f>
        <v>1316.8071581634601</v>
      </c>
      <c r="W208" s="202">
        <f>IF(H208&lt;=D$26*SQRT(P208),1,(1-C$30*SQRT(V208/O208))*SQRT(V208/O208))*(H208*D208)</f>
        <v>9.7096</v>
      </c>
      <c r="X208" s="202">
        <f>-(H208*D208-W208)*D208</f>
        <v>0</v>
      </c>
      <c r="Y208" s="199">
        <f>+M208/C$12</f>
        <v>0.30927835051546393</v>
      </c>
      <c r="Z208" s="202">
        <f>+C208+T208+X208</f>
        <v>55.8</v>
      </c>
      <c r="AA208" s="200">
        <f t="shared" si="9"/>
        <v>2109.151765061995</v>
      </c>
      <c r="AB208" s="200">
        <f>C$9/AA208</f>
        <v>0.37929940047556765</v>
      </c>
      <c r="AC208" s="1" t="str">
        <f t="shared" si="10"/>
        <v>Good</v>
      </c>
    </row>
    <row r="209" spans="1:29" s="16" customFormat="1" ht="12.75">
      <c r="A209" s="7" t="s">
        <v>355</v>
      </c>
      <c r="B209" s="199">
        <f t="shared" si="11"/>
        <v>0.309698598968292</v>
      </c>
      <c r="C209" s="8">
        <v>56.3</v>
      </c>
      <c r="D209" s="11">
        <v>0.81</v>
      </c>
      <c r="E209" s="10">
        <v>1.46</v>
      </c>
      <c r="F209" s="14">
        <v>13</v>
      </c>
      <c r="G209" s="9">
        <v>4.43</v>
      </c>
      <c r="H209" s="8">
        <v>26.6</v>
      </c>
      <c r="I209" s="8">
        <v>10.5</v>
      </c>
      <c r="J209" s="9">
        <v>3.07</v>
      </c>
      <c r="K209" s="205">
        <f>12*F$9/I209</f>
        <v>34.285714285714285</v>
      </c>
      <c r="L209" s="10">
        <f>12*F$10/J209</f>
        <v>23.452768729641694</v>
      </c>
      <c r="M209" s="10">
        <f t="shared" si="8"/>
        <v>34.285714285714285</v>
      </c>
      <c r="N209" s="200">
        <f>+(PI()^2)*29000/(M209^2)</f>
        <v>243.4845113532635</v>
      </c>
      <c r="O209" s="200">
        <f>IF(M209&lt;=D$22,C$10*0.658^(C$10/N209),0.877*N209)</f>
        <v>45.88200115073799</v>
      </c>
      <c r="P209" s="200">
        <f>+C$10/O209</f>
        <v>1.0897519451196773</v>
      </c>
      <c r="Q209" s="201">
        <f>+G209/(D$25*SQRT(P209))</f>
        <v>0.3146573465402992</v>
      </c>
      <c r="R209" s="10">
        <f>+C$10*(D$31*D$25/G209)^2</f>
        <v>1028.8193794618064</v>
      </c>
      <c r="S209" s="202">
        <f>IF(G209&lt;=D$25*SQRT(P209),1,(1-J203*SQRT(R209/O209))*SQRT(R209/O209))*(F209/2)</f>
        <v>6.5</v>
      </c>
      <c r="T209" s="202">
        <f>-4*(F209/2-S209)*E209</f>
        <v>0</v>
      </c>
      <c r="U209" s="201">
        <f>+H209/(D$26*SQRT(P209))</f>
        <v>0.7100967827752054</v>
      </c>
      <c r="V209" s="10">
        <f>+C$10*(D$30*D$26/H209)^2</f>
        <v>156.152827590593</v>
      </c>
      <c r="W209" s="202">
        <f>IF(H209&lt;=D$26*SQRT(P209),1,(1-C$30*SQRT(V209/O209))*SQRT(V209/O209))*(H209*D209)</f>
        <v>21.546000000000003</v>
      </c>
      <c r="X209" s="202">
        <f>-(H209*D209-W209)*D209</f>
        <v>0</v>
      </c>
      <c r="Y209" s="199">
        <f>+M209/C$12</f>
        <v>0.17142857142857143</v>
      </c>
      <c r="Z209" s="202">
        <f>+C209+T209+X209</f>
        <v>56.3</v>
      </c>
      <c r="AA209" s="200">
        <f t="shared" si="9"/>
        <v>2583.156664786549</v>
      </c>
      <c r="AB209" s="200">
        <f>C$9/AA209</f>
        <v>0.309698598968292</v>
      </c>
      <c r="AC209" s="1" t="str">
        <f t="shared" si="10"/>
        <v>Good</v>
      </c>
    </row>
    <row r="210" spans="1:29" s="16" customFormat="1" ht="12.75">
      <c r="A210" s="7" t="s">
        <v>392</v>
      </c>
      <c r="B210" s="199">
        <f t="shared" si="11"/>
        <v>0.30244425298971306</v>
      </c>
      <c r="C210" s="8">
        <v>56.3</v>
      </c>
      <c r="D210" s="11">
        <v>0.71</v>
      </c>
      <c r="E210" s="10">
        <v>1.19</v>
      </c>
      <c r="F210" s="14">
        <v>15</v>
      </c>
      <c r="G210" s="9">
        <v>6.35</v>
      </c>
      <c r="H210" s="8">
        <v>37.7</v>
      </c>
      <c r="I210" s="8">
        <v>12.8</v>
      </c>
      <c r="J210" s="9">
        <v>3.46</v>
      </c>
      <c r="K210" s="205">
        <f>12*F$9/I210</f>
        <v>28.125</v>
      </c>
      <c r="L210" s="10">
        <f>12*F$10/J210</f>
        <v>20.809248554913296</v>
      </c>
      <c r="M210" s="10">
        <f t="shared" si="8"/>
        <v>28.125</v>
      </c>
      <c r="N210" s="200">
        <f>+(PI()^2)*29000/(M210^2)</f>
        <v>361.8367559194439</v>
      </c>
      <c r="O210" s="200">
        <f>IF(M210&lt;=D$22,C$10*0.658^(C$10/N210),0.877*N210)</f>
        <v>47.190193319421766</v>
      </c>
      <c r="P210" s="200">
        <f>+C$10/O210</f>
        <v>1.0595421735520167</v>
      </c>
      <c r="Q210" s="201">
        <f>+G210/(D$25*SQRT(P210))</f>
        <v>0.45741729107177875</v>
      </c>
      <c r="R210" s="10">
        <f>+C$10*(D$31*D$25/G210)^2</f>
        <v>500.724841961684</v>
      </c>
      <c r="S210" s="202">
        <f>IF(G210&lt;=D$25*SQRT(P210),1,(1-J204*SQRT(R210/O210))*SQRT(R210/O210))*(F210/2)</f>
        <v>7.5</v>
      </c>
      <c r="T210" s="202">
        <f>-4*(F210/2-S210)*E210</f>
        <v>0</v>
      </c>
      <c r="U210" s="201">
        <f>+H210/(D$26*SQRT(P210))</f>
        <v>1.0206620355236902</v>
      </c>
      <c r="V210" s="10">
        <f>+C$10*(D$30*D$26/H210)^2</f>
        <v>77.73747418894101</v>
      </c>
      <c r="W210" s="202">
        <f>IF(H210&lt;=D$26*SQRT(P210),1,(1-C$30*SQRT(V210/O210))*SQRT(V210/O210))*(H210*D210)</f>
        <v>26.41802791788963</v>
      </c>
      <c r="X210" s="202">
        <f>-(H210*D210-W210)*D210</f>
        <v>-0.24777017829836134</v>
      </c>
      <c r="Y210" s="199">
        <f>+M210/C$12</f>
        <v>0.140625</v>
      </c>
      <c r="Z210" s="202">
        <f>+C210+T210+X210</f>
        <v>56.05222982170164</v>
      </c>
      <c r="AA210" s="200">
        <f t="shared" si="9"/>
        <v>2645.115561270758</v>
      </c>
      <c r="AB210" s="200">
        <f>C$9/AA210</f>
        <v>0.30244425298971306</v>
      </c>
      <c r="AC210" s="1" t="str">
        <f t="shared" si="10"/>
        <v>Good</v>
      </c>
    </row>
    <row r="211" spans="1:29" s="16" customFormat="1" ht="12.75">
      <c r="A211" s="21" t="s">
        <v>313</v>
      </c>
      <c r="B211" s="199">
        <f t="shared" si="11"/>
        <v>0.3257377939005177</v>
      </c>
      <c r="C211" s="14">
        <v>56.4</v>
      </c>
      <c r="D211" s="11">
        <v>0.96</v>
      </c>
      <c r="E211" s="10">
        <v>1.75</v>
      </c>
      <c r="F211" s="14">
        <v>11.5</v>
      </c>
      <c r="G211" s="10">
        <v>3.27</v>
      </c>
      <c r="H211" s="14">
        <v>16.7</v>
      </c>
      <c r="I211" s="10">
        <v>8.28</v>
      </c>
      <c r="J211" s="10">
        <v>2.79</v>
      </c>
      <c r="K211" s="205">
        <f>12*F$9/I211</f>
        <v>43.47826086956522</v>
      </c>
      <c r="L211" s="10">
        <f>12*F$10/J211</f>
        <v>25.806451612903224</v>
      </c>
      <c r="M211" s="10">
        <f t="shared" si="8"/>
        <v>43.47826086956522</v>
      </c>
      <c r="N211" s="200">
        <f>+(PI()^2)*29000/(M211^2)</f>
        <v>151.40960111711183</v>
      </c>
      <c r="O211" s="200">
        <f>IF(M211&lt;=D$22,C$10*0.658^(C$10/N211),0.877*N211)</f>
        <v>43.545444921422195</v>
      </c>
      <c r="P211" s="200">
        <f>+C$10/O211</f>
        <v>1.1482257234993247</v>
      </c>
      <c r="Q211" s="201">
        <f>+G211/(D$25*SQRT(P211))</f>
        <v>0.22627266547570427</v>
      </c>
      <c r="R211" s="10">
        <f>+C$10*(D$31*D$25/G211)^2</f>
        <v>1888.2134350830931</v>
      </c>
      <c r="S211" s="202">
        <f>IF(G211&lt;=D$25*SQRT(P211),1,(1-J205*SQRT(R211/O211))*SQRT(R211/O211))*(F211/2)</f>
        <v>5.75</v>
      </c>
      <c r="T211" s="202">
        <f>-4*(F211/2-S211)*E211</f>
        <v>0</v>
      </c>
      <c r="U211" s="201">
        <f>+H211/(D$26*SQRT(P211))</f>
        <v>0.4343127409085619</v>
      </c>
      <c r="V211" s="10">
        <f>+C$10*(D$30*D$26/H211)^2</f>
        <v>396.16872132381957</v>
      </c>
      <c r="W211" s="202">
        <f>IF(H211&lt;=D$26*SQRT(P211),1,(1-C$30*SQRT(V211/O211))*SQRT(V211/O211))*(H211*D211)</f>
        <v>16.032</v>
      </c>
      <c r="X211" s="202">
        <f>-(H211*D211-W211)*D211</f>
        <v>0</v>
      </c>
      <c r="Y211" s="199">
        <f>+M211/C$12</f>
        <v>0.21739130434782608</v>
      </c>
      <c r="Z211" s="202">
        <f>+C211+T211+X211</f>
        <v>56.4</v>
      </c>
      <c r="AA211" s="200">
        <f t="shared" si="9"/>
        <v>2455.9630935682117</v>
      </c>
      <c r="AB211" s="200">
        <f>C$9/AA211</f>
        <v>0.3257377939005177</v>
      </c>
      <c r="AC211" s="1" t="str">
        <f t="shared" si="10"/>
        <v>Good</v>
      </c>
    </row>
    <row r="212" spans="1:29" s="16" customFormat="1" ht="12.75">
      <c r="A212" s="7" t="s">
        <v>266</v>
      </c>
      <c r="B212" s="199">
        <f t="shared" si="11"/>
        <v>0.3525144648952286</v>
      </c>
      <c r="C212" s="8">
        <v>56.8</v>
      </c>
      <c r="D212" s="11">
        <v>0.89</v>
      </c>
      <c r="E212" s="10">
        <v>1.44</v>
      </c>
      <c r="F212" s="14">
        <v>15.7</v>
      </c>
      <c r="G212" s="9">
        <v>5.45</v>
      </c>
      <c r="H212" s="8">
        <v>12.8</v>
      </c>
      <c r="I212" s="9">
        <v>6.5</v>
      </c>
      <c r="J212" s="9">
        <v>4.05</v>
      </c>
      <c r="K212" s="205">
        <f>12*F$9/I212</f>
        <v>55.38461538461539</v>
      </c>
      <c r="L212" s="10">
        <f>12*F$10/J212</f>
        <v>17.77777777777778</v>
      </c>
      <c r="M212" s="10">
        <f t="shared" si="8"/>
        <v>55.38461538461539</v>
      </c>
      <c r="N212" s="200">
        <f>+(PI()^2)*29000/(M212^2)</f>
        <v>93.30812339841616</v>
      </c>
      <c r="O212" s="200">
        <f>IF(M212&lt;=D$22,C$10*0.658^(C$10/N212),0.877*N212)</f>
        <v>39.954408811109644</v>
      </c>
      <c r="P212" s="200">
        <f>+C$10/O212</f>
        <v>1.2514263503780614</v>
      </c>
      <c r="Q212" s="201">
        <f>+G212/(D$25*SQRT(P212))</f>
        <v>0.36123667054491304</v>
      </c>
      <c r="R212" s="10">
        <f>+C$10*(D$31*D$25/G212)^2</f>
        <v>679.7568366299133</v>
      </c>
      <c r="S212" s="202">
        <f>IF(G212&lt;=D$25*SQRT(P212),1,(1-J206*SQRT(R212/O212))*SQRT(R212/O212))*(F212/2)</f>
        <v>7.85</v>
      </c>
      <c r="T212" s="202">
        <f>-4*(F212/2-S212)*E212</f>
        <v>0</v>
      </c>
      <c r="U212" s="201">
        <f>+H212/(D$26*SQRT(P212))</f>
        <v>0.31886515047914993</v>
      </c>
      <c r="V212" s="10">
        <f>+C$10*(D$30*D$26/H212)^2</f>
        <v>674.3621502075196</v>
      </c>
      <c r="W212" s="202">
        <f>IF(H212&lt;=D$26*SQRT(P212),1,(1-C$30*SQRT(V212/O212))*SQRT(V212/O212))*(H212*D212)</f>
        <v>11.392000000000001</v>
      </c>
      <c r="X212" s="202">
        <f>-(H212*D212-W212)*D212</f>
        <v>0</v>
      </c>
      <c r="Y212" s="199">
        <f>+M212/C$12</f>
        <v>0.27692307692307694</v>
      </c>
      <c r="Z212" s="202">
        <f>+C212+T212+X212</f>
        <v>56.8</v>
      </c>
      <c r="AA212" s="200">
        <f t="shared" si="9"/>
        <v>2269.4104204710275</v>
      </c>
      <c r="AB212" s="200">
        <f>C$9/AA212</f>
        <v>0.3525144648952286</v>
      </c>
      <c r="AC212" s="1" t="str">
        <f t="shared" si="10"/>
        <v>Good</v>
      </c>
    </row>
    <row r="213" spans="1:29" s="16" customFormat="1" ht="12.75">
      <c r="A213" s="7" t="s">
        <v>420</v>
      </c>
      <c r="B213" s="199">
        <f t="shared" si="11"/>
        <v>0.30999470809541896</v>
      </c>
      <c r="C213" s="8">
        <v>57</v>
      </c>
      <c r="D213" s="11">
        <v>0.765</v>
      </c>
      <c r="E213" s="10">
        <v>1.26</v>
      </c>
      <c r="F213" s="14">
        <v>12.1</v>
      </c>
      <c r="G213" s="9">
        <v>4.81</v>
      </c>
      <c r="H213" s="8">
        <v>42.4</v>
      </c>
      <c r="I213" s="8">
        <v>14.6</v>
      </c>
      <c r="J213" s="9">
        <v>2.56</v>
      </c>
      <c r="K213" s="205">
        <f>12*F$9/I213</f>
        <v>24.65753424657534</v>
      </c>
      <c r="L213" s="10">
        <f>12*F$10/J213</f>
        <v>28.125</v>
      </c>
      <c r="M213" s="10">
        <f t="shared" si="8"/>
        <v>28.125</v>
      </c>
      <c r="N213" s="200">
        <f>+(PI()^2)*29000/(M213^2)</f>
        <v>361.8367559194439</v>
      </c>
      <c r="O213" s="200">
        <f>IF(M213&lt;=D$22,C$10*0.658^(C$10/N213),0.877*N213)</f>
        <v>47.190193319421766</v>
      </c>
      <c r="P213" s="200">
        <f>+C$10/O213</f>
        <v>1.0595421735520167</v>
      </c>
      <c r="Q213" s="201">
        <f>+G213/(D$25*SQRT(P213))</f>
        <v>0.3464845937094891</v>
      </c>
      <c r="R213" s="10">
        <f>+C$10*(D$31*D$25/G213)^2</f>
        <v>872.6828393722366</v>
      </c>
      <c r="S213" s="202">
        <f>IF(G213&lt;=D$25*SQRT(P213),1,(1-J207*SQRT(R213/O213))*SQRT(R213/O213))*(F213/2)</f>
        <v>6.05</v>
      </c>
      <c r="T213" s="202">
        <f>-4*(F213/2-S213)*E213</f>
        <v>0</v>
      </c>
      <c r="U213" s="201">
        <f>+H213/(D$26*SQRT(P213))</f>
        <v>1.1479063741698796</v>
      </c>
      <c r="V213" s="10">
        <f>+C$10*(D$30*D$26/H213)^2</f>
        <v>61.45842308762015</v>
      </c>
      <c r="W213" s="202">
        <f>IF(H213&lt;=D$26*SQRT(P213),1,(1-C$30*SQRT(V213/O213))*SQRT(V213/O213))*(H213*D213)</f>
        <v>29.412446026222465</v>
      </c>
      <c r="X213" s="202">
        <f>-(H213*D213-W213)*D213</f>
        <v>-2.313018789939814</v>
      </c>
      <c r="Y213" s="199">
        <f>+M213/C$12</f>
        <v>0.140625</v>
      </c>
      <c r="Z213" s="202">
        <f>+C213+T213+X213</f>
        <v>54.68698121006019</v>
      </c>
      <c r="AA213" s="200">
        <f t="shared" si="9"/>
        <v>2580.689215358326</v>
      </c>
      <c r="AB213" s="200">
        <f>C$9/AA213</f>
        <v>0.30999470809541896</v>
      </c>
      <c r="AC213" s="1" t="str">
        <f t="shared" si="10"/>
        <v>Good</v>
      </c>
    </row>
    <row r="214" spans="1:29" s="16" customFormat="1" ht="12.75">
      <c r="A214" s="7" t="s">
        <v>375</v>
      </c>
      <c r="B214" s="199">
        <f t="shared" si="11"/>
        <v>0.29976941240228455</v>
      </c>
      <c r="C214" s="8">
        <v>57.2</v>
      </c>
      <c r="D214" s="11">
        <v>0.75</v>
      </c>
      <c r="E214" s="10">
        <v>1.34</v>
      </c>
      <c r="F214" s="14">
        <v>14</v>
      </c>
      <c r="G214" s="9">
        <v>5.24</v>
      </c>
      <c r="H214" s="8">
        <v>31.8</v>
      </c>
      <c r="I214" s="8">
        <v>11.7</v>
      </c>
      <c r="J214" s="9">
        <v>3.29</v>
      </c>
      <c r="K214" s="205">
        <f>12*F$9/I214</f>
        <v>30.76923076923077</v>
      </c>
      <c r="L214" s="10">
        <f>12*F$10/J214</f>
        <v>21.88449848024316</v>
      </c>
      <c r="M214" s="10">
        <f t="shared" si="8"/>
        <v>30.76923076923077</v>
      </c>
      <c r="N214" s="200">
        <f>+(PI()^2)*29000/(M214^2)</f>
        <v>302.3183198108684</v>
      </c>
      <c r="O214" s="200">
        <f>IF(M214&lt;=D$22,C$10*0.658^(C$10/N214),0.877*N214)</f>
        <v>46.65590753217021</v>
      </c>
      <c r="P214" s="200">
        <f>+C$10/O214</f>
        <v>1.0716756493381672</v>
      </c>
      <c r="Q214" s="201">
        <f>+G214/(D$25*SQRT(P214))</f>
        <v>0.3753164344396818</v>
      </c>
      <c r="R214" s="10">
        <f>+C$10*(D$31*D$25/G214)^2</f>
        <v>735.3329293164734</v>
      </c>
      <c r="S214" s="202">
        <f>IF(G214&lt;=D$25*SQRT(P214),1,(1-J208*SQRT(R214/O214))*SQRT(R214/O214))*(F214/2)</f>
        <v>7</v>
      </c>
      <c r="T214" s="202">
        <f>-4*(F214/2-S214)*E214</f>
        <v>0</v>
      </c>
      <c r="U214" s="201">
        <f>+H214/(D$26*SQRT(P214))</f>
        <v>0.8560421979227746</v>
      </c>
      <c r="V214" s="10">
        <f>+C$10*(D$30*D$26/H214)^2</f>
        <v>109.25941882243582</v>
      </c>
      <c r="W214" s="202">
        <f>IF(H214&lt;=D$26*SQRT(P214),1,(1-C$30*SQRT(V214/O214))*SQRT(V214/O214))*(H214*D214)</f>
        <v>23.85</v>
      </c>
      <c r="X214" s="202">
        <f>-(H214*D214-W214)*D214</f>
        <v>0</v>
      </c>
      <c r="Y214" s="199">
        <f>+M214/C$12</f>
        <v>0.15384615384615385</v>
      </c>
      <c r="Z214" s="202">
        <f>+C214+T214+X214</f>
        <v>57.2</v>
      </c>
      <c r="AA214" s="200">
        <f t="shared" si="9"/>
        <v>2668.717910840136</v>
      </c>
      <c r="AB214" s="200">
        <f>C$9/AA214</f>
        <v>0.29976941240228455</v>
      </c>
      <c r="AC214" s="1" t="str">
        <f t="shared" si="10"/>
        <v>Good</v>
      </c>
    </row>
    <row r="215" spans="1:29" s="16" customFormat="1" ht="12.75">
      <c r="A215" s="7" t="s">
        <v>440</v>
      </c>
      <c r="B215" s="199">
        <f t="shared" si="11"/>
        <v>0.3121340592473535</v>
      </c>
      <c r="C215" s="14">
        <v>58.5</v>
      </c>
      <c r="D215" s="11">
        <v>0.65</v>
      </c>
      <c r="E215" s="10">
        <v>1.07</v>
      </c>
      <c r="F215" s="14">
        <v>15.8</v>
      </c>
      <c r="G215" s="10">
        <v>7.39</v>
      </c>
      <c r="H215" s="14">
        <v>52.6</v>
      </c>
      <c r="I215" s="14">
        <v>16</v>
      </c>
      <c r="J215" s="10">
        <v>3.45</v>
      </c>
      <c r="K215" s="205">
        <f>12*F$9/I215</f>
        <v>22.5</v>
      </c>
      <c r="L215" s="10">
        <f>12*F$10/J215</f>
        <v>20.869565217391305</v>
      </c>
      <c r="M215" s="10">
        <f t="shared" si="8"/>
        <v>22.5</v>
      </c>
      <c r="N215" s="200">
        <f>+(PI()^2)*29000/(M215^2)</f>
        <v>565.3699311241311</v>
      </c>
      <c r="O215" s="200">
        <f>IF(M215&lt;=D$22,C$10*0.658^(C$10/N215),0.877*N215)</f>
        <v>48.183054240027325</v>
      </c>
      <c r="P215" s="200">
        <f>+C$10/O215</f>
        <v>1.037709227624331</v>
      </c>
      <c r="Q215" s="201">
        <f>+G215/(D$25*SQRT(P215))</f>
        <v>0.5379037541033758</v>
      </c>
      <c r="R215" s="10">
        <f>+C$10*(D$31*D$25/G215)^2</f>
        <v>369.70703269055764</v>
      </c>
      <c r="S215" s="202">
        <f>IF(G215&lt;=D$25*SQRT(P215),1,(1-J209*SQRT(R215/O215))*SQRT(R215/O215))*(F215/2)</f>
        <v>7.9</v>
      </c>
      <c r="T215" s="202">
        <f>-4*(F215/2-S215)*E215</f>
        <v>0</v>
      </c>
      <c r="U215" s="201">
        <f>+H215/(D$26*SQRT(P215))</f>
        <v>1.4389564149693528</v>
      </c>
      <c r="V215" s="10">
        <f>+C$10*(D$30*D$26/H215)^2</f>
        <v>39.9338918771415</v>
      </c>
      <c r="W215" s="202">
        <f>IF(H215&lt;=D$26*SQRT(P215),1,(1-C$30*SQRT(V215/O215))*SQRT(V215/O215))*(H215*D215)</f>
        <v>26.025387712894037</v>
      </c>
      <c r="X215" s="202">
        <f>-(H215*D215-W215)*D215</f>
        <v>-5.306997986618879</v>
      </c>
      <c r="Y215" s="199">
        <f>+M215/C$12</f>
        <v>0.1125</v>
      </c>
      <c r="Z215" s="202">
        <f>+C215+T215+X215</f>
        <v>53.19300201338112</v>
      </c>
      <c r="AA215" s="200">
        <f t="shared" si="9"/>
        <v>2563.001301200625</v>
      </c>
      <c r="AB215" s="200">
        <f>C$9/AA215</f>
        <v>0.3121340592473535</v>
      </c>
      <c r="AC215" s="1" t="str">
        <f t="shared" si="10"/>
        <v>Good</v>
      </c>
    </row>
    <row r="216" spans="1:29" s="16" customFormat="1" ht="12.75">
      <c r="A216" s="7" t="s">
        <v>337</v>
      </c>
      <c r="B216" s="199">
        <f t="shared" si="11"/>
        <v>0.3003913017927239</v>
      </c>
      <c r="C216" s="8">
        <v>59.2</v>
      </c>
      <c r="D216" s="11">
        <v>0.91</v>
      </c>
      <c r="E216" s="10">
        <v>1.63</v>
      </c>
      <c r="F216" s="14">
        <v>12.6</v>
      </c>
      <c r="G216" s="9">
        <v>3.86</v>
      </c>
      <c r="H216" s="8">
        <v>20.6</v>
      </c>
      <c r="I216" s="9">
        <v>9.47</v>
      </c>
      <c r="J216" s="9">
        <v>3.02</v>
      </c>
      <c r="K216" s="205">
        <f>12*F$9/I216</f>
        <v>38.01478352692713</v>
      </c>
      <c r="L216" s="10">
        <f>12*F$10/J216</f>
        <v>23.841059602649008</v>
      </c>
      <c r="M216" s="10">
        <f t="shared" si="8"/>
        <v>38.01478352692713</v>
      </c>
      <c r="N216" s="200">
        <f>+(PI()^2)*29000/(M216^2)</f>
        <v>198.05814162558633</v>
      </c>
      <c r="O216" s="200">
        <f>IF(M216&lt;=D$22,C$10*0.658^(C$10/N216),0.877*N216)</f>
        <v>44.98636755746713</v>
      </c>
      <c r="P216" s="200">
        <f>+C$10/O216</f>
        <v>1.1114478166330786</v>
      </c>
      <c r="Q216" s="201">
        <f>+G216/(D$25*SQRT(P216))</f>
        <v>0.27148181396623117</v>
      </c>
      <c r="R216" s="10">
        <f>+C$10*(D$31*D$25/G216)^2</f>
        <v>1355.1019785766064</v>
      </c>
      <c r="S216" s="202">
        <f>IF(G216&lt;=D$25*SQRT(P216),1,(1-J210*SQRT(R216/O216))*SQRT(R216/O216))*(F216/2)</f>
        <v>6.3</v>
      </c>
      <c r="T216" s="202">
        <f>-4*(F216/2-S216)*E216</f>
        <v>0</v>
      </c>
      <c r="U216" s="201">
        <f>+H216/(D$26*SQRT(P216))</f>
        <v>0.5445307587569015</v>
      </c>
      <c r="V216" s="10">
        <f>+C$10*(D$30*D$26/H216)^2</f>
        <v>260.36265126307853</v>
      </c>
      <c r="W216" s="202">
        <f>IF(H216&lt;=D$26*SQRT(P216),1,(1-C$30*SQRT(V216/O216))*SQRT(V216/O216))*(H216*D216)</f>
        <v>18.746000000000002</v>
      </c>
      <c r="X216" s="202">
        <f>-(H216*D216-W216)*D216</f>
        <v>0</v>
      </c>
      <c r="Y216" s="199">
        <f>+M216/C$12</f>
        <v>0.19007391763463566</v>
      </c>
      <c r="Z216" s="202">
        <f>+C216+T216+X216</f>
        <v>59.2</v>
      </c>
      <c r="AA216" s="200">
        <f t="shared" si="9"/>
        <v>2663.1929594020544</v>
      </c>
      <c r="AB216" s="200">
        <f>C$9/AA216</f>
        <v>0.3003913017927239</v>
      </c>
      <c r="AC216" s="1" t="str">
        <f t="shared" si="10"/>
        <v>Good</v>
      </c>
    </row>
    <row r="217" spans="1:29" s="16" customFormat="1" ht="12.75">
      <c r="A217" s="7" t="s">
        <v>407</v>
      </c>
      <c r="B217" s="199">
        <f t="shared" si="11"/>
        <v>0.2926362444280706</v>
      </c>
      <c r="C217" s="8">
        <v>59.2</v>
      </c>
      <c r="D217" s="11">
        <v>0.715</v>
      </c>
      <c r="E217" s="10">
        <v>1.15</v>
      </c>
      <c r="F217" s="14">
        <v>15.7</v>
      </c>
      <c r="G217" s="9">
        <v>6.85</v>
      </c>
      <c r="H217" s="8">
        <v>41.7</v>
      </c>
      <c r="I217" s="8">
        <v>14</v>
      </c>
      <c r="J217" s="9">
        <v>3.56</v>
      </c>
      <c r="K217" s="205">
        <f>12*F$9/I217</f>
        <v>25.714285714285715</v>
      </c>
      <c r="L217" s="10">
        <f>12*F$10/J217</f>
        <v>20.224719101123597</v>
      </c>
      <c r="M217" s="10">
        <f t="shared" si="8"/>
        <v>25.714285714285715</v>
      </c>
      <c r="N217" s="200">
        <f>+(PI()^2)*29000/(M217^2)</f>
        <v>432.8613535169128</v>
      </c>
      <c r="O217" s="200">
        <f>IF(M217&lt;=D$22,C$10*0.658^(C$10/N217),0.877*N217)</f>
        <v>47.64015870559415</v>
      </c>
      <c r="P217" s="200">
        <f>+C$10/O217</f>
        <v>1.0495347068213847</v>
      </c>
      <c r="Q217" s="201">
        <f>+G217/(D$25*SQRT(P217))</f>
        <v>0.495781303903301</v>
      </c>
      <c r="R217" s="10">
        <f>+C$10*(D$31*D$25/G217)^2</f>
        <v>430.29415397730315</v>
      </c>
      <c r="S217" s="202">
        <f>IF(G217&lt;=D$25*SQRT(P217),1,(1-J211*SQRT(R217/O217))*SQRT(R217/O217))*(F217/2)</f>
        <v>7.85</v>
      </c>
      <c r="T217" s="202">
        <f>-4*(F217/2-S217)*E217</f>
        <v>0</v>
      </c>
      <c r="U217" s="201">
        <f>+H217/(D$26*SQRT(P217))</f>
        <v>1.1343246959045599</v>
      </c>
      <c r="V217" s="10">
        <f>+C$10*(D$30*D$26/H217)^2</f>
        <v>63.53909372645767</v>
      </c>
      <c r="W217" s="202">
        <f>IF(H217&lt;=D$26*SQRT(P217),1,(1-C$30*SQRT(V217/O217))*SQRT(V217/O217))*(H217*D217)</f>
        <v>27.275243458237505</v>
      </c>
      <c r="X217" s="202">
        <f>-(H217*D217-W217)*D217</f>
        <v>-1.8162834273601842</v>
      </c>
      <c r="Y217" s="199">
        <f>+M217/C$12</f>
        <v>0.1285714285714286</v>
      </c>
      <c r="Z217" s="202">
        <f>+C217+T217+X217</f>
        <v>57.38371657263982</v>
      </c>
      <c r="AA217" s="200">
        <f t="shared" si="9"/>
        <v>2733.7693646373946</v>
      </c>
      <c r="AB217" s="200">
        <f>C$9/AA217</f>
        <v>0.2926362444280706</v>
      </c>
      <c r="AC217" s="1" t="str">
        <f t="shared" si="10"/>
        <v>Good</v>
      </c>
    </row>
    <row r="218" spans="1:29" s="16" customFormat="1" ht="12.75">
      <c r="A218" s="7" t="s">
        <v>356</v>
      </c>
      <c r="B218" s="199">
        <f t="shared" si="11"/>
        <v>0.2867860162804196</v>
      </c>
      <c r="C218" s="8">
        <v>60.7</v>
      </c>
      <c r="D218" s="11">
        <v>0.87</v>
      </c>
      <c r="E218" s="10">
        <v>1.57</v>
      </c>
      <c r="F218" s="14">
        <v>13</v>
      </c>
      <c r="G218" s="9">
        <v>4.14</v>
      </c>
      <c r="H218" s="8">
        <v>24.8</v>
      </c>
      <c r="I218" s="8">
        <v>10.6</v>
      </c>
      <c r="J218" s="9">
        <v>3.08</v>
      </c>
      <c r="K218" s="205">
        <f>12*F$9/I218</f>
        <v>33.9622641509434</v>
      </c>
      <c r="L218" s="10">
        <f>12*F$10/J218</f>
        <v>23.376623376623375</v>
      </c>
      <c r="M218" s="10">
        <f t="shared" si="8"/>
        <v>33.9622641509434</v>
      </c>
      <c r="N218" s="200">
        <f>+(PI()^2)*29000/(M218^2)</f>
        <v>248.14439633245064</v>
      </c>
      <c r="O218" s="200">
        <f>IF(M218&lt;=D$22,C$10*0.658^(C$10/N218),0.877*N218)</f>
        <v>45.95611681091844</v>
      </c>
      <c r="P218" s="200">
        <f>+C$10/O218</f>
        <v>1.087994449263842</v>
      </c>
      <c r="Q218" s="201">
        <f>+G218/(D$25*SQRT(P218))</f>
        <v>0.29429641890347397</v>
      </c>
      <c r="R218" s="10">
        <f>+C$10*(D$31*D$25/G218)^2</f>
        <v>1178.001670984154</v>
      </c>
      <c r="S218" s="202">
        <f>IF(G218&lt;=D$25*SQRT(P218),1,(1-J212*SQRT(R218/O218))*SQRT(R218/O218))*(F218/2)</f>
        <v>6.5</v>
      </c>
      <c r="T218" s="202">
        <f>-4*(F218/2-S218)*E218</f>
        <v>0</v>
      </c>
      <c r="U218" s="201">
        <f>+H218/(D$26*SQRT(P218))</f>
        <v>0.6625796235339376</v>
      </c>
      <c r="V218" s="10">
        <f>+C$10*(D$30*D$26/H218)^2</f>
        <v>179.64277882739336</v>
      </c>
      <c r="W218" s="202">
        <f>IF(H218&lt;=D$26*SQRT(P218),1,(1-C$30*SQRT(V218/O218))*SQRT(V218/O218))*(H218*D218)</f>
        <v>21.576</v>
      </c>
      <c r="X218" s="202">
        <f>-(H218*D218-W218)*D218</f>
        <v>0</v>
      </c>
      <c r="Y218" s="199">
        <f>+M218/C$12</f>
        <v>0.169811320754717</v>
      </c>
      <c r="Z218" s="202">
        <f>+C218+T218+X218</f>
        <v>60.7</v>
      </c>
      <c r="AA218" s="200">
        <f t="shared" si="9"/>
        <v>2789.5362904227495</v>
      </c>
      <c r="AB218" s="200">
        <f>C$9/AA218</f>
        <v>0.2867860162804196</v>
      </c>
      <c r="AC218" s="1" t="str">
        <f t="shared" si="10"/>
        <v>Good</v>
      </c>
    </row>
    <row r="219" spans="1:29" s="16" customFormat="1" ht="12.75">
      <c r="A219" s="7" t="s">
        <v>240</v>
      </c>
      <c r="B219" s="199">
        <f t="shared" si="11"/>
        <v>0.34021791687960234</v>
      </c>
      <c r="C219" s="8">
        <v>61.8</v>
      </c>
      <c r="D219" s="10">
        <v>1.18</v>
      </c>
      <c r="E219" s="10">
        <v>1.9</v>
      </c>
      <c r="F219" s="14">
        <v>12.8</v>
      </c>
      <c r="G219" s="9">
        <v>3.37</v>
      </c>
      <c r="H219" s="9">
        <v>8.23</v>
      </c>
      <c r="I219" s="9">
        <v>5.89</v>
      </c>
      <c r="J219" s="9">
        <v>3.28</v>
      </c>
      <c r="K219" s="205">
        <f>12*F$9/I219</f>
        <v>61.12054329371817</v>
      </c>
      <c r="L219" s="10">
        <f>12*F$10/J219</f>
        <v>21.951219512195124</v>
      </c>
      <c r="M219" s="10">
        <f t="shared" si="8"/>
        <v>61.12054329371817</v>
      </c>
      <c r="N219" s="200">
        <f>+(PI()^2)*29000/(M219^2)</f>
        <v>76.6166804201229</v>
      </c>
      <c r="O219" s="200">
        <f>IF(M219&lt;=D$22,C$10*0.658^(C$10/N219),0.877*N219)</f>
        <v>38.04909493744049</v>
      </c>
      <c r="P219" s="200">
        <f>+C$10/O219</f>
        <v>1.314091703947464</v>
      </c>
      <c r="Q219" s="201">
        <f>+G219/(D$25*SQRT(P219))</f>
        <v>0.21797919295172408</v>
      </c>
      <c r="R219" s="10">
        <f>+C$10*(D$31*D$25/G219)^2</f>
        <v>1777.815903987884</v>
      </c>
      <c r="S219" s="202">
        <f>IF(G219&lt;=D$25*SQRT(P219),1,(1-J213*SQRT(R219/O219))*SQRT(R219/O219))*(F219/2)</f>
        <v>6.4</v>
      </c>
      <c r="T219" s="202">
        <f>-4*(F219/2-S219)*E219</f>
        <v>0</v>
      </c>
      <c r="U219" s="201">
        <f>+H219/(D$26*SQRT(P219))</f>
        <v>0.20007219335150384</v>
      </c>
      <c r="V219" s="10">
        <f>+C$10*(D$30*D$26/H219)^2</f>
        <v>1631.223448132296</v>
      </c>
      <c r="W219" s="202">
        <f>IF(H219&lt;=D$26*SQRT(P219),1,(1-C$30*SQRT(V219/O219))*SQRT(V219/O219))*(H219*D219)</f>
        <v>9.7114</v>
      </c>
      <c r="X219" s="202">
        <f>-(H219*D219-W219)*D219</f>
        <v>0</v>
      </c>
      <c r="Y219" s="199">
        <f>+M219/C$12</f>
        <v>0.30560271646859083</v>
      </c>
      <c r="Z219" s="202">
        <f>+C219+T219+X219</f>
        <v>61.8</v>
      </c>
      <c r="AA219" s="200">
        <f t="shared" si="9"/>
        <v>2351.4340671338223</v>
      </c>
      <c r="AB219" s="200">
        <f>C$9/AA219</f>
        <v>0.34021791687960234</v>
      </c>
      <c r="AC219" s="1" t="str">
        <f t="shared" si="10"/>
        <v>Good</v>
      </c>
    </row>
    <row r="220" spans="1:29" s="16" customFormat="1" ht="12.75">
      <c r="A220" s="7" t="s">
        <v>421</v>
      </c>
      <c r="B220" s="199">
        <f t="shared" si="11"/>
        <v>0.278741043359548</v>
      </c>
      <c r="C220" s="8">
        <v>61.8</v>
      </c>
      <c r="D220" s="11">
        <v>0.83</v>
      </c>
      <c r="E220" s="10">
        <v>1.36</v>
      </c>
      <c r="F220" s="14">
        <v>12.2</v>
      </c>
      <c r="G220" s="9">
        <v>4.48</v>
      </c>
      <c r="H220" s="8">
        <v>39.1</v>
      </c>
      <c r="I220" s="8">
        <v>14.6</v>
      </c>
      <c r="J220" s="9">
        <v>2.58</v>
      </c>
      <c r="K220" s="205">
        <f>12*F$9/I220</f>
        <v>24.65753424657534</v>
      </c>
      <c r="L220" s="10">
        <f>12*F$10/J220</f>
        <v>27.906976744186046</v>
      </c>
      <c r="M220" s="10">
        <f t="shared" si="8"/>
        <v>27.906976744186046</v>
      </c>
      <c r="N220" s="200">
        <f>+(PI()^2)*29000/(M220^2)</f>
        <v>367.5125399936198</v>
      </c>
      <c r="O220" s="200">
        <f>IF(M220&lt;=D$22,C$10*0.658^(C$10/N220),0.877*N220)</f>
        <v>47.232363403249295</v>
      </c>
      <c r="P220" s="200">
        <f>+C$10/O220</f>
        <v>1.0585961911988573</v>
      </c>
      <c r="Q220" s="201">
        <f>+G220/(D$25*SQRT(P220))</f>
        <v>0.32285746069188526</v>
      </c>
      <c r="R220" s="10">
        <f>+C$10*(D$31*D$25/G220)^2</f>
        <v>1005.9828124999999</v>
      </c>
      <c r="S220" s="202">
        <f>IF(G220&lt;=D$25*SQRT(P220),1,(1-J214*SQRT(R220/O220))*SQRT(R220/O220))*(F220/2)</f>
        <v>6.1</v>
      </c>
      <c r="T220" s="202">
        <f>-4*(F220/2-S220)*E220</f>
        <v>0</v>
      </c>
      <c r="U220" s="201">
        <f>+H220/(D$26*SQRT(P220))</f>
        <v>1.0590374759272412</v>
      </c>
      <c r="V220" s="10">
        <f>+C$10*(D$30*D$26/H220)^2</f>
        <v>72.27025901845226</v>
      </c>
      <c r="W220" s="202">
        <f>IF(H220&lt;=D$26*SQRT(P220),1,(1-C$30*SQRT(V220/O220))*SQRT(V220/O220))*(H220*D220)</f>
        <v>31.20531856624746</v>
      </c>
      <c r="X220" s="202">
        <f>-(H220*D220-W220)*D220</f>
        <v>-1.0355755900146109</v>
      </c>
      <c r="Y220" s="199">
        <f>+M220/C$12</f>
        <v>0.13953488372093023</v>
      </c>
      <c r="Z220" s="202">
        <f>+C220+T220+X220</f>
        <v>60.76442440998539</v>
      </c>
      <c r="AA220" s="200">
        <f t="shared" si="9"/>
        <v>2870.047375721702</v>
      </c>
      <c r="AB220" s="200">
        <f>C$9/AA220</f>
        <v>0.278741043359548</v>
      </c>
      <c r="AC220" s="1" t="str">
        <f t="shared" si="10"/>
        <v>Good</v>
      </c>
    </row>
    <row r="221" spans="1:29" s="16" customFormat="1" ht="12.75">
      <c r="A221" s="7" t="s">
        <v>267</v>
      </c>
      <c r="B221" s="199">
        <f t="shared" si="11"/>
        <v>0.32184899751630225</v>
      </c>
      <c r="C221" s="8">
        <v>62</v>
      </c>
      <c r="D221" s="11">
        <v>0.98</v>
      </c>
      <c r="E221" s="10">
        <v>1.56</v>
      </c>
      <c r="F221" s="14">
        <v>15.8</v>
      </c>
      <c r="G221" s="9">
        <v>5.06</v>
      </c>
      <c r="H221" s="8">
        <v>11.6</v>
      </c>
      <c r="I221" s="9">
        <v>6.55</v>
      </c>
      <c r="J221" s="9">
        <v>4.07</v>
      </c>
      <c r="K221" s="205">
        <f>12*F$9/I221</f>
        <v>54.961832061068705</v>
      </c>
      <c r="L221" s="10">
        <f>12*F$10/J221</f>
        <v>17.69041769041769</v>
      </c>
      <c r="M221" s="10">
        <f t="shared" si="8"/>
        <v>54.961832061068705</v>
      </c>
      <c r="N221" s="200">
        <f>+(PI()^2)*29000/(M221^2)</f>
        <v>94.74915417989466</v>
      </c>
      <c r="O221" s="200">
        <f>IF(M221&lt;=D$22,C$10*0.658^(C$10/N221),0.877*N221)</f>
        <v>40.09093054825513</v>
      </c>
      <c r="P221" s="200">
        <f>+C$10/O221</f>
        <v>1.2471648653756713</v>
      </c>
      <c r="Q221" s="201">
        <f>+G221/(D$25*SQRT(P221))</f>
        <v>0.33595921611401736</v>
      </c>
      <c r="R221" s="10">
        <f>+C$10*(D$31*D$25/G221)^2</f>
        <v>788.5796309893925</v>
      </c>
      <c r="S221" s="202">
        <f>IF(G221&lt;=D$25*SQRT(P221),1,(1-J215*SQRT(R221/O221))*SQRT(R221/O221))*(F221/2)</f>
        <v>7.9</v>
      </c>
      <c r="T221" s="202">
        <f>-4*(F221/2-S221)*E221</f>
        <v>0</v>
      </c>
      <c r="U221" s="201">
        <f>+H221/(D$26*SQRT(P221))</f>
        <v>0.289464820526389</v>
      </c>
      <c r="V221" s="10">
        <f>+C$10*(D$30*D$26/H221)^2</f>
        <v>821.10207112069</v>
      </c>
      <c r="W221" s="202">
        <f>IF(H221&lt;=D$26*SQRT(P221),1,(1-C$30*SQRT(V221/O221))*SQRT(V221/O221))*(H221*D221)</f>
        <v>11.368</v>
      </c>
      <c r="X221" s="202">
        <f>-(H221*D221-W221)*D221</f>
        <v>0</v>
      </c>
      <c r="Y221" s="199">
        <f>+M221/C$12</f>
        <v>0.2748091603053435</v>
      </c>
      <c r="Z221" s="202">
        <f>+C221+T221+X221</f>
        <v>62</v>
      </c>
      <c r="AA221" s="200">
        <f t="shared" si="9"/>
        <v>2485.637693991818</v>
      </c>
      <c r="AB221" s="200">
        <f>C$9/AA221</f>
        <v>0.32184899751630225</v>
      </c>
      <c r="AC221" s="1" t="str">
        <f t="shared" si="10"/>
        <v>Good</v>
      </c>
    </row>
    <row r="222" spans="1:29" s="16" customFormat="1" ht="12.75">
      <c r="A222" s="7" t="s">
        <v>441</v>
      </c>
      <c r="B222" s="199">
        <f t="shared" si="11"/>
        <v>0.29101804386393476</v>
      </c>
      <c r="C222" s="8">
        <v>62</v>
      </c>
      <c r="D222" s="11">
        <v>0.75</v>
      </c>
      <c r="E222" s="10">
        <v>1.42</v>
      </c>
      <c r="F222" s="14">
        <v>11.8</v>
      </c>
      <c r="G222" s="9">
        <v>4.17</v>
      </c>
      <c r="H222" s="8">
        <v>45.6</v>
      </c>
      <c r="I222" s="8">
        <v>15.8</v>
      </c>
      <c r="J222" s="9">
        <v>2.51</v>
      </c>
      <c r="K222" s="205">
        <f>12*F$9/I222</f>
        <v>22.78481012658228</v>
      </c>
      <c r="L222" s="10">
        <f>12*F$10/J222</f>
        <v>28.68525896414343</v>
      </c>
      <c r="M222" s="10">
        <f t="shared" si="8"/>
        <v>28.68525896414343</v>
      </c>
      <c r="N222" s="200">
        <f>+(PI()^2)*29000/(M222^2)</f>
        <v>347.8405374096814</v>
      </c>
      <c r="O222" s="200">
        <f>IF(M222&lt;=D$22,C$10*0.658^(C$10/N222),0.877*N222)</f>
        <v>47.08049952529425</v>
      </c>
      <c r="P222" s="200">
        <f>+C$10/O222</f>
        <v>1.0620108219781574</v>
      </c>
      <c r="Q222" s="201">
        <f>+G222/(D$25*SQRT(P222))</f>
        <v>0.3000333699984346</v>
      </c>
      <c r="R222" s="10">
        <f>+C$10*(D$31*D$25/G222)^2</f>
        <v>1161.1129766690246</v>
      </c>
      <c r="S222" s="202">
        <f>IF(G222&lt;=D$25*SQRT(P222),1,(1-J216*SQRT(R222/O222))*SQRT(R222/O222))*(F222/2)</f>
        <v>5.9</v>
      </c>
      <c r="T222" s="202">
        <f>-4*(F222/2-S222)*E222</f>
        <v>0</v>
      </c>
      <c r="U222" s="201">
        <f>+H222/(D$26*SQRT(P222))</f>
        <v>1.2331051351584548</v>
      </c>
      <c r="V222" s="10">
        <f>+C$10*(D$30*D$26/H222)^2</f>
        <v>53.13533716624347</v>
      </c>
      <c r="W222" s="202">
        <f>IF(H222&lt;=D$26*SQRT(P222),1,(1-C$30*SQRT(V222/O222))*SQRT(V222/O222))*(H222*D222)</f>
        <v>29.384969500128076</v>
      </c>
      <c r="X222" s="202">
        <f>-(H222*D222-W222)*D222</f>
        <v>-3.6112728749039453</v>
      </c>
      <c r="Y222" s="199">
        <f>+M222/C$12</f>
        <v>0.14342629482071714</v>
      </c>
      <c r="Z222" s="202">
        <f>+C222+T222+X222</f>
        <v>58.388727125096054</v>
      </c>
      <c r="AA222" s="200">
        <f t="shared" si="9"/>
        <v>2748.9704396956204</v>
      </c>
      <c r="AB222" s="200">
        <f>C$9/AA222</f>
        <v>0.29101804386393476</v>
      </c>
      <c r="AC222" s="1" t="str">
        <f t="shared" si="10"/>
        <v>Good</v>
      </c>
    </row>
    <row r="223" spans="1:29" s="16" customFormat="1" ht="12.75">
      <c r="A223" s="21" t="s">
        <v>314</v>
      </c>
      <c r="B223" s="199">
        <f t="shared" si="11"/>
        <v>0.29515723134768884</v>
      </c>
      <c r="C223" s="14">
        <v>62.1</v>
      </c>
      <c r="D223" s="10">
        <v>1.06</v>
      </c>
      <c r="E223" s="10">
        <v>1.91</v>
      </c>
      <c r="F223" s="14">
        <v>11.6</v>
      </c>
      <c r="G223" s="10">
        <v>3.02</v>
      </c>
      <c r="H223" s="14">
        <v>15.1</v>
      </c>
      <c r="I223" s="10">
        <v>8.35</v>
      </c>
      <c r="J223" s="10">
        <v>2.82</v>
      </c>
      <c r="K223" s="205">
        <f>12*F$9/I223</f>
        <v>43.11377245508982</v>
      </c>
      <c r="L223" s="10">
        <f>12*F$10/J223</f>
        <v>25.531914893617024</v>
      </c>
      <c r="M223" s="10">
        <f t="shared" si="8"/>
        <v>43.11377245508982</v>
      </c>
      <c r="N223" s="200">
        <f>+(PI()^2)*29000/(M223^2)</f>
        <v>153.98048837032118</v>
      </c>
      <c r="O223" s="200">
        <f>IF(M223&lt;=D$22,C$10*0.658^(C$10/N223),0.877*N223)</f>
        <v>43.64605131385419</v>
      </c>
      <c r="P223" s="200">
        <f>+C$10/O223</f>
        <v>1.1455790041682175</v>
      </c>
      <c r="Q223" s="201">
        <f>+G223/(D$25*SQRT(P223))</f>
        <v>0.20921479657321548</v>
      </c>
      <c r="R223" s="10">
        <f>+C$10*(D$31*D$25/G223)^2</f>
        <v>2213.7710451295998</v>
      </c>
      <c r="S223" s="202">
        <f>IF(G223&lt;=D$25*SQRT(P223),1,(1-J217*SQRT(R223/O223))*SQRT(R223/O223))*(F223/2)</f>
        <v>5.8</v>
      </c>
      <c r="T223" s="202">
        <f>-4*(F223/2-S223)*E223</f>
        <v>0</v>
      </c>
      <c r="U223" s="201">
        <f>+H223/(D$26*SQRT(P223))</f>
        <v>0.3931553224194653</v>
      </c>
      <c r="V223" s="10">
        <f>+C$10*(D$30*D$26/H223)^2</f>
        <v>484.573021753432</v>
      </c>
      <c r="W223" s="202">
        <f>IF(H223&lt;=D$26*SQRT(P223),1,(1-C$30*SQRT(V223/O223))*SQRT(V223/O223))*(H223*D223)</f>
        <v>16.006</v>
      </c>
      <c r="X223" s="202">
        <f>-(H223*D223-W223)*D223</f>
        <v>0</v>
      </c>
      <c r="Y223" s="199">
        <f>+M223/C$12</f>
        <v>0.2155688622754491</v>
      </c>
      <c r="Z223" s="202">
        <f>+C223+T223+X223</f>
        <v>62.1</v>
      </c>
      <c r="AA223" s="200">
        <f t="shared" si="9"/>
        <v>2710.419786590345</v>
      </c>
      <c r="AB223" s="200">
        <f>C$9/AA223</f>
        <v>0.29515723134768884</v>
      </c>
      <c r="AC223" s="1" t="str">
        <f t="shared" si="10"/>
        <v>Good</v>
      </c>
    </row>
    <row r="224" spans="1:29" s="16" customFormat="1" ht="12.75">
      <c r="A224" s="7" t="s">
        <v>393</v>
      </c>
      <c r="B224" s="199">
        <f t="shared" si="11"/>
        <v>0.27230770191610476</v>
      </c>
      <c r="C224" s="8">
        <v>62.2</v>
      </c>
      <c r="D224" s="11">
        <v>0.775</v>
      </c>
      <c r="E224" s="10">
        <v>1.32</v>
      </c>
      <c r="F224" s="14">
        <v>15.1</v>
      </c>
      <c r="G224" s="9">
        <v>5.74</v>
      </c>
      <c r="H224" s="8">
        <v>34.5</v>
      </c>
      <c r="I224" s="8">
        <v>12.9</v>
      </c>
      <c r="J224" s="9">
        <v>3.49</v>
      </c>
      <c r="K224" s="205">
        <f>12*F$9/I224</f>
        <v>27.906976744186046</v>
      </c>
      <c r="L224" s="10">
        <f>12*F$10/J224</f>
        <v>20.630372492836674</v>
      </c>
      <c r="M224" s="10">
        <f t="shared" si="8"/>
        <v>27.906976744186046</v>
      </c>
      <c r="N224" s="200">
        <f>+(PI()^2)*29000/(M224^2)</f>
        <v>367.5125399936198</v>
      </c>
      <c r="O224" s="200">
        <f>IF(M224&lt;=D$22,C$10*0.658^(C$10/N224),0.877*N224)</f>
        <v>47.232363403249295</v>
      </c>
      <c r="P224" s="200">
        <f>+C$10/O224</f>
        <v>1.0585961911988573</v>
      </c>
      <c r="Q224" s="201">
        <f>+G224/(D$25*SQRT(P224))</f>
        <v>0.413661121511478</v>
      </c>
      <c r="R224" s="10">
        <f>+C$10*(D$31*D$25/G224)^2</f>
        <v>612.8057108863773</v>
      </c>
      <c r="S224" s="202">
        <f>IF(G224&lt;=D$25*SQRT(P224),1,(1-J218*SQRT(R224/O224))*SQRT(R224/O224))*(F224/2)</f>
        <v>7.55</v>
      </c>
      <c r="T224" s="202">
        <f>-4*(F224/2-S224)*E224</f>
        <v>0</v>
      </c>
      <c r="U224" s="201">
        <f>+H224/(D$26*SQRT(P224))</f>
        <v>0.9344448317005069</v>
      </c>
      <c r="V224" s="10">
        <f>+C$10*(D$30*D$26/H224)^2</f>
        <v>92.82713269481204</v>
      </c>
      <c r="W224" s="202">
        <f>IF(H224&lt;=D$26*SQRT(P224),1,(1-C$30*SQRT(V224/O224))*SQRT(V224/O224))*(H224*D224)</f>
        <v>26.7375</v>
      </c>
      <c r="X224" s="202">
        <f>-(H224*D224-W224)*D224</f>
        <v>0</v>
      </c>
      <c r="Y224" s="199">
        <f>+M224/C$12</f>
        <v>0.13953488372093023</v>
      </c>
      <c r="Z224" s="202">
        <f>+C224+T224+X224</f>
        <v>62.2</v>
      </c>
      <c r="AA224" s="200">
        <f t="shared" si="9"/>
        <v>2937.853003682106</v>
      </c>
      <c r="AB224" s="200">
        <f>C$9/AA224</f>
        <v>0.27230770191610476</v>
      </c>
      <c r="AC224" s="1" t="str">
        <f t="shared" si="10"/>
        <v>Good</v>
      </c>
    </row>
    <row r="225" spans="1:29" s="16" customFormat="1" ht="12.75">
      <c r="A225" s="7" t="s">
        <v>442</v>
      </c>
      <c r="B225" s="199">
        <f t="shared" si="11"/>
        <v>0.2855772043411596</v>
      </c>
      <c r="C225" s="14">
        <v>63.4</v>
      </c>
      <c r="D225" s="11">
        <v>0.65</v>
      </c>
      <c r="E225" s="10">
        <v>1.22</v>
      </c>
      <c r="F225" s="14">
        <v>15.8</v>
      </c>
      <c r="G225" s="10">
        <v>6.45</v>
      </c>
      <c r="H225" s="14">
        <v>52.6</v>
      </c>
      <c r="I225" s="14">
        <v>16.2</v>
      </c>
      <c r="J225" s="10">
        <v>3.54</v>
      </c>
      <c r="K225" s="205">
        <f>12*F$9/I225</f>
        <v>22.22222222222222</v>
      </c>
      <c r="L225" s="10">
        <f>12*F$10/J225</f>
        <v>20.338983050847457</v>
      </c>
      <c r="M225" s="10">
        <f t="shared" si="8"/>
        <v>22.22222222222222</v>
      </c>
      <c r="N225" s="200">
        <f>+(PI()^2)*29000/(M225^2)</f>
        <v>579.5925184539725</v>
      </c>
      <c r="O225" s="200">
        <f>IF(M225&lt;=D$22,C$10*0.658^(C$10/N225),0.877*N225)</f>
        <v>48.2268399527419</v>
      </c>
      <c r="P225" s="200">
        <f>+C$10/O225</f>
        <v>1.0367670792653145</v>
      </c>
      <c r="Q225" s="201">
        <f>+G225/(D$25*SQRT(P225))</f>
        <v>0.4696962486665032</v>
      </c>
      <c r="R225" s="10">
        <f>+C$10*(D$31*D$25/G225)^2</f>
        <v>485.31884958836605</v>
      </c>
      <c r="S225" s="202">
        <f>IF(G225&lt;=D$25*SQRT(P225),1,(1-J219*SQRT(R225/O225))*SQRT(R225/O225))*(F225/2)</f>
        <v>7.9</v>
      </c>
      <c r="T225" s="202">
        <f>-4*(F225/2-S225)*E225</f>
        <v>0</v>
      </c>
      <c r="U225" s="201">
        <f>+H225/(D$26*SQRT(P225))</f>
        <v>1.4396100827969949</v>
      </c>
      <c r="V225" s="10">
        <f>+C$10*(D$30*D$26/H225)^2</f>
        <v>39.9338918771415</v>
      </c>
      <c r="W225" s="202">
        <f>IF(H225&lt;=D$26*SQRT(P225),1,(1-C$30*SQRT(V225/O225))*SQRT(V225/O225))*(H225*D225)</f>
        <v>26.01588556186643</v>
      </c>
      <c r="X225" s="202">
        <f>-(H225*D225-W225)*D225</f>
        <v>-5.313174384786824</v>
      </c>
      <c r="Y225" s="199">
        <f>+M225/C$12</f>
        <v>0.1111111111111111</v>
      </c>
      <c r="Z225" s="202">
        <f>+C225+T225+X225</f>
        <v>58.08682561521317</v>
      </c>
      <c r="AA225" s="200">
        <f t="shared" si="9"/>
        <v>2801.344042307714</v>
      </c>
      <c r="AB225" s="200">
        <f>C$9/AA225</f>
        <v>0.2855772043411596</v>
      </c>
      <c r="AC225" s="1" t="str">
        <f t="shared" si="10"/>
        <v>Good</v>
      </c>
    </row>
    <row r="226" spans="1:29" s="16" customFormat="1" ht="12.75">
      <c r="A226" s="7" t="s">
        <v>376</v>
      </c>
      <c r="B226" s="199">
        <f t="shared" si="11"/>
        <v>0.2676060834866851</v>
      </c>
      <c r="C226" s="8">
        <v>64</v>
      </c>
      <c r="D226" s="11">
        <v>0.83</v>
      </c>
      <c r="E226" s="10">
        <v>1.5</v>
      </c>
      <c r="F226" s="14">
        <v>14.1</v>
      </c>
      <c r="G226" s="9">
        <v>4.71</v>
      </c>
      <c r="H226" s="8">
        <v>28.7</v>
      </c>
      <c r="I226" s="8">
        <v>11.8</v>
      </c>
      <c r="J226" s="9">
        <v>3.32</v>
      </c>
      <c r="K226" s="205">
        <f>12*F$9/I226</f>
        <v>30.508474576271183</v>
      </c>
      <c r="L226" s="10">
        <f>12*F$10/J226</f>
        <v>21.686746987951807</v>
      </c>
      <c r="M226" s="10">
        <f t="shared" si="8"/>
        <v>30.508474576271183</v>
      </c>
      <c r="N226" s="200">
        <f>+(PI()^2)*29000/(M226^2)</f>
        <v>307.5082391004845</v>
      </c>
      <c r="O226" s="200">
        <f>IF(M226&lt;=D$22,C$10*0.658^(C$10/N226),0.877*N226)</f>
        <v>46.71044782366447</v>
      </c>
      <c r="P226" s="200">
        <f>+C$10/O226</f>
        <v>1.0704243339467403</v>
      </c>
      <c r="Q226" s="201">
        <f>+G226/(D$25*SQRT(P226))</f>
        <v>0.33755216410232775</v>
      </c>
      <c r="R226" s="10">
        <f>+C$10*(D$31*D$25/G226)^2</f>
        <v>910.1328176486763</v>
      </c>
      <c r="S226" s="202">
        <f>IF(G226&lt;=D$25*SQRT(P226),1,(1-J220*SQRT(R226/O226))*SQRT(R226/O226))*(F226/2)</f>
        <v>7.05</v>
      </c>
      <c r="T226" s="202">
        <f>-4*(F226/2-S226)*E226</f>
        <v>0</v>
      </c>
      <c r="U226" s="201">
        <f>+H226/(D$26*SQRT(P226))</f>
        <v>0.7730429874253855</v>
      </c>
      <c r="V226" s="10">
        <f>+C$10*(D$30*D$26/H226)^2</f>
        <v>134.13722964950406</v>
      </c>
      <c r="W226" s="202">
        <f>IF(H226&lt;=D$26*SQRT(P226),1,(1-C$30*SQRT(V226/O226))*SQRT(V226/O226))*(H226*D226)</f>
        <v>23.820999999999998</v>
      </c>
      <c r="X226" s="202">
        <f>-(H226*D226-W226)*D226</f>
        <v>0</v>
      </c>
      <c r="Y226" s="199">
        <f>+M226/C$12</f>
        <v>0.15254237288135591</v>
      </c>
      <c r="Z226" s="202">
        <f>+C226+T226+X226</f>
        <v>64</v>
      </c>
      <c r="AA226" s="200">
        <f t="shared" si="9"/>
        <v>2989.468660714526</v>
      </c>
      <c r="AB226" s="200">
        <f>C$9/AA226</f>
        <v>0.2676060834866851</v>
      </c>
      <c r="AC226" s="1" t="str">
        <f t="shared" si="10"/>
        <v>Good</v>
      </c>
    </row>
    <row r="227" spans="1:29" s="16" customFormat="1" ht="12.75">
      <c r="A227" s="7" t="s">
        <v>408</v>
      </c>
      <c r="B227" s="199">
        <f t="shared" si="11"/>
        <v>0.26024086354063264</v>
      </c>
      <c r="C227" s="8">
        <v>65.2</v>
      </c>
      <c r="D227" s="11">
        <v>0.775</v>
      </c>
      <c r="E227" s="10">
        <v>1.28</v>
      </c>
      <c r="F227" s="14">
        <v>15.8</v>
      </c>
      <c r="G227" s="9">
        <v>6.2</v>
      </c>
      <c r="H227" s="8">
        <v>38.5</v>
      </c>
      <c r="I227" s="8">
        <v>14.1</v>
      </c>
      <c r="J227" s="9">
        <v>3.59</v>
      </c>
      <c r="K227" s="205">
        <f>12*F$9/I227</f>
        <v>25.53191489361702</v>
      </c>
      <c r="L227" s="10">
        <f>12*F$10/J227</f>
        <v>20.055710306406684</v>
      </c>
      <c r="M227" s="10">
        <f t="shared" si="8"/>
        <v>25.53191489361702</v>
      </c>
      <c r="N227" s="200">
        <f>+(PI()^2)*29000/(M227^2)</f>
        <v>439.0671719015176</v>
      </c>
      <c r="O227" s="200">
        <f>IF(M227&lt;=D$22,C$10*0.658^(C$10/N227),0.877*N227)</f>
        <v>47.67272426826179</v>
      </c>
      <c r="P227" s="200">
        <f>+C$10/O227</f>
        <v>1.0488177625143105</v>
      </c>
      <c r="Q227" s="201">
        <f>+G227/(D$25*SQRT(P227))</f>
        <v>0.44888970865818595</v>
      </c>
      <c r="R227" s="10">
        <f>+C$10*(D$31*D$25/G227)^2</f>
        <v>525.246551508845</v>
      </c>
      <c r="S227" s="202">
        <f>IF(G227&lt;=D$25*SQRT(P227),1,(1-J221*SQRT(R227/O227))*SQRT(R227/O227))*(F227/2)</f>
        <v>7.9</v>
      </c>
      <c r="T227" s="202">
        <f>-4*(F227/2-S227)*E227</f>
        <v>0</v>
      </c>
      <c r="U227" s="201">
        <f>+H227/(D$26*SQRT(P227))</f>
        <v>1.0476360812589836</v>
      </c>
      <c r="V227" s="10">
        <f>+C$10*(D$30*D$26/H227)^2</f>
        <v>74.54039108787318</v>
      </c>
      <c r="W227" s="202">
        <f>IF(H227&lt;=D$26*SQRT(P227),1,(1-C$30*SQRT(V227/O227))*SQRT(V227/O227))*(H227*D227)</f>
        <v>28.91220283822024</v>
      </c>
      <c r="X227" s="202">
        <f>-(H227*D227-W227)*D227</f>
        <v>-0.7171053003793166</v>
      </c>
      <c r="Y227" s="199">
        <f>+M227/C$12</f>
        <v>0.1276595744680851</v>
      </c>
      <c r="Z227" s="202">
        <f>+C227+T227+X227</f>
        <v>64.48289469962069</v>
      </c>
      <c r="AA227" s="200">
        <f t="shared" si="9"/>
        <v>3074.0752590343764</v>
      </c>
      <c r="AB227" s="200">
        <f>C$9/AA227</f>
        <v>0.26024086354063264</v>
      </c>
      <c r="AC227" s="1" t="str">
        <f t="shared" si="10"/>
        <v>Good</v>
      </c>
    </row>
    <row r="228" spans="1:29" s="16" customFormat="1" ht="12.75">
      <c r="A228" s="7" t="s">
        <v>357</v>
      </c>
      <c r="B228" s="199">
        <f t="shared" si="11"/>
        <v>0.2586401703016095</v>
      </c>
      <c r="C228" s="8">
        <v>67.2</v>
      </c>
      <c r="D228" s="11">
        <v>0.96</v>
      </c>
      <c r="E228" s="10">
        <v>1.73</v>
      </c>
      <c r="F228" s="14">
        <v>13.1</v>
      </c>
      <c r="G228" s="9">
        <v>3.79</v>
      </c>
      <c r="H228" s="8">
        <v>22.5</v>
      </c>
      <c r="I228" s="8">
        <v>10.7</v>
      </c>
      <c r="J228" s="9">
        <v>3.11</v>
      </c>
      <c r="K228" s="205">
        <f>12*F$9/I228</f>
        <v>33.64485981308412</v>
      </c>
      <c r="L228" s="10">
        <f>12*F$10/J228</f>
        <v>23.15112540192926</v>
      </c>
      <c r="M228" s="10">
        <f t="shared" si="8"/>
        <v>33.64485981308412</v>
      </c>
      <c r="N228" s="200">
        <f>+(PI()^2)*29000/(M228^2)</f>
        <v>252.84845083750685</v>
      </c>
      <c r="O228" s="200">
        <f>IF(M228&lt;=D$22,C$10*0.658^(C$10/N228),0.877*N228)</f>
        <v>46.028278943983594</v>
      </c>
      <c r="P228" s="200">
        <f>+C$10/O228</f>
        <v>1.08628871526676</v>
      </c>
      <c r="Q228" s="201">
        <f>+G228/(D$25*SQRT(P228))</f>
        <v>0.26962772801553947</v>
      </c>
      <c r="R228" s="10">
        <f>+C$10*(D$31*D$25/G228)^2</f>
        <v>1405.6207795824314</v>
      </c>
      <c r="S228" s="202">
        <f>IF(G228&lt;=D$25*SQRT(P228),1,(1-J222*SQRT(R228/O228))*SQRT(R228/O228))*(F228/2)</f>
        <v>6.55</v>
      </c>
      <c r="T228" s="202">
        <f>-4*(F228/2-S228)*E228</f>
        <v>0</v>
      </c>
      <c r="U228" s="201">
        <f>+H228/(D$26*SQRT(P228))</f>
        <v>0.6016024814499119</v>
      </c>
      <c r="V228" s="10">
        <f>+C$10*(D$30*D$26/H228)^2</f>
        <v>218.24690309135804</v>
      </c>
      <c r="W228" s="202">
        <f>IF(H228&lt;=D$26*SQRT(P228),1,(1-C$30*SQRT(V228/O228))*SQRT(V228/O228))*(H228*D228)</f>
        <v>21.599999999999998</v>
      </c>
      <c r="X228" s="202">
        <f>-(H228*D228-W228)*D228</f>
        <v>0</v>
      </c>
      <c r="Y228" s="199">
        <f>+M228/C$12</f>
        <v>0.16822429906542058</v>
      </c>
      <c r="Z228" s="202">
        <f>+C228+T228+X228</f>
        <v>67.2</v>
      </c>
      <c r="AA228" s="200">
        <f t="shared" si="9"/>
        <v>3093.1003450356975</v>
      </c>
      <c r="AB228" s="200">
        <f>C$9/AA228</f>
        <v>0.2586401703016095</v>
      </c>
      <c r="AC228" s="1" t="str">
        <f t="shared" si="10"/>
        <v>Good</v>
      </c>
    </row>
    <row r="229" spans="1:29" s="16" customFormat="1" ht="12.75">
      <c r="A229" s="7" t="s">
        <v>242</v>
      </c>
      <c r="B229" s="199">
        <f t="shared" si="11"/>
        <v>0.308318114536633</v>
      </c>
      <c r="C229" s="8">
        <v>67.7</v>
      </c>
      <c r="D229" s="10">
        <v>1.29</v>
      </c>
      <c r="E229" s="10">
        <v>2.07</v>
      </c>
      <c r="F229" s="14">
        <v>12.9</v>
      </c>
      <c r="G229" s="9">
        <v>3.11</v>
      </c>
      <c r="H229" s="9">
        <v>7.56</v>
      </c>
      <c r="I229" s="9">
        <v>5.97</v>
      </c>
      <c r="J229" s="9">
        <v>3.31</v>
      </c>
      <c r="K229" s="205">
        <f>12*F$9/I229</f>
        <v>60.301507537688444</v>
      </c>
      <c r="L229" s="10">
        <f>12*F$10/J229</f>
        <v>21.75226586102719</v>
      </c>
      <c r="M229" s="10">
        <f t="shared" si="8"/>
        <v>60.301507537688444</v>
      </c>
      <c r="N229" s="200">
        <f>+(PI()^2)*29000/(M229^2)</f>
        <v>78.71208272735173</v>
      </c>
      <c r="O229" s="200">
        <f>IF(M229&lt;=D$22,C$10*0.658^(C$10/N229),0.877*N229)</f>
        <v>38.326774971778896</v>
      </c>
      <c r="P229" s="200">
        <f>+C$10/O229</f>
        <v>1.3045710221331284</v>
      </c>
      <c r="Q229" s="201">
        <f>+G229/(D$25*SQRT(P229))</f>
        <v>0.20189450623557545</v>
      </c>
      <c r="R229" s="10">
        <f>+C$10*(D$31*D$25/G229)^2</f>
        <v>2087.4967628539825</v>
      </c>
      <c r="S229" s="202">
        <f>IF(G229&lt;=D$25*SQRT(P229),1,(1-J223*SQRT(R229/O229))*SQRT(R229/O229))*(F229/2)</f>
        <v>6.45</v>
      </c>
      <c r="T229" s="202">
        <f>-4*(F229/2-S229)*E229</f>
        <v>0</v>
      </c>
      <c r="U229" s="201">
        <f>+H229/(D$26*SQRT(P229))</f>
        <v>0.1844538254168049</v>
      </c>
      <c r="V229" s="10">
        <f>+C$10*(D$30*D$26/H229)^2</f>
        <v>1933.1677215433506</v>
      </c>
      <c r="W229" s="202">
        <f>IF(H229&lt;=D$26*SQRT(P229),1,(1-C$30*SQRT(V229/O229))*SQRT(V229/O229))*(H229*D229)</f>
        <v>9.7524</v>
      </c>
      <c r="X229" s="202">
        <f>-(H229*D229-W229)*D229</f>
        <v>0</v>
      </c>
      <c r="Y229" s="199">
        <f>+M229/C$12</f>
        <v>0.30150753768844224</v>
      </c>
      <c r="Z229" s="202">
        <f>+C229+T229+X229</f>
        <v>67.7</v>
      </c>
      <c r="AA229" s="200">
        <f t="shared" si="9"/>
        <v>2594.7226655894315</v>
      </c>
      <c r="AB229" s="200">
        <f>C$9/AA229</f>
        <v>0.308318114536633</v>
      </c>
      <c r="AC229" s="1" t="str">
        <f t="shared" si="10"/>
        <v>Good</v>
      </c>
    </row>
    <row r="230" spans="1:29" s="16" customFormat="1" ht="12.75">
      <c r="A230" s="7" t="s">
        <v>460</v>
      </c>
      <c r="B230" s="199">
        <f t="shared" si="11"/>
        <v>0.27367317264912383</v>
      </c>
      <c r="C230" s="14">
        <v>67.7</v>
      </c>
      <c r="D230" s="11">
        <v>0.71</v>
      </c>
      <c r="E230" s="10">
        <v>1.22</v>
      </c>
      <c r="F230" s="14">
        <v>15.8</v>
      </c>
      <c r="G230" s="10">
        <v>6.45</v>
      </c>
      <c r="H230" s="14">
        <v>54.8</v>
      </c>
      <c r="I230" s="14">
        <v>17.5</v>
      </c>
      <c r="J230" s="10">
        <v>3.43</v>
      </c>
      <c r="K230" s="205">
        <f>12*F$9/I230</f>
        <v>20.571428571428573</v>
      </c>
      <c r="L230" s="10">
        <f>12*F$10/J230</f>
        <v>20.991253644314867</v>
      </c>
      <c r="M230" s="10">
        <f aca="true" t="shared" si="12" ref="M230:M293">MAX(K230:L230)</f>
        <v>20.991253644314867</v>
      </c>
      <c r="N230" s="200">
        <f>+(PI()^2)*29000/(M230^2)</f>
        <v>649.5625686213175</v>
      </c>
      <c r="O230" s="200">
        <f>IF(M230&lt;=D$22,C$10*0.658^(C$10/N230),0.877*N230)</f>
        <v>48.41478020014283</v>
      </c>
      <c r="P230" s="200">
        <f>+C$10/O230</f>
        <v>1.0327424764359974</v>
      </c>
      <c r="Q230" s="201">
        <f>+G230/(D$25*SQRT(P230))</f>
        <v>0.47061056312878413</v>
      </c>
      <c r="R230" s="10">
        <f>+C$10*(D$31*D$25/G230)^2</f>
        <v>485.31884958836605</v>
      </c>
      <c r="S230" s="202">
        <f>IF(G230&lt;=D$25*SQRT(P230),1,(1-J224*SQRT(R230/O230))*SQRT(R230/O230))*(F230/2)</f>
        <v>7.9</v>
      </c>
      <c r="T230" s="202">
        <f>-4*(F230/2-S230)*E230</f>
        <v>0</v>
      </c>
      <c r="U230" s="201">
        <f>+H230/(D$26*SQRT(P230))</f>
        <v>1.5027414766449332</v>
      </c>
      <c r="V230" s="10">
        <f>+C$10*(D$30*D$26/H230)^2</f>
        <v>36.79188245577816</v>
      </c>
      <c r="W230" s="202">
        <f>IF(H230&lt;=D$26*SQRT(P230),1,(1-C$30*SQRT(V230/O230))*SQRT(V230/O230))*(H230*D230)</f>
        <v>28.595533944161776</v>
      </c>
      <c r="X230" s="202">
        <f>-(H230*D230-W230)*D230</f>
        <v>-7.321850899645135</v>
      </c>
      <c r="Y230" s="199">
        <f>+M230/C$12</f>
        <v>0.10495626822157433</v>
      </c>
      <c r="Z230" s="202">
        <f>+C230+T230+X230</f>
        <v>60.37814910035487</v>
      </c>
      <c r="AA230" s="200">
        <f t="shared" si="9"/>
        <v>2923.1948175851326</v>
      </c>
      <c r="AB230" s="200">
        <f>C$9/AA230</f>
        <v>0.27367317264912383</v>
      </c>
      <c r="AC230" s="1" t="str">
        <f t="shared" si="10"/>
        <v>Good</v>
      </c>
    </row>
    <row r="231" spans="1:29" s="16" customFormat="1" ht="12.75">
      <c r="A231" s="7" t="s">
        <v>422</v>
      </c>
      <c r="B231" s="199">
        <f t="shared" si="11"/>
        <v>0.25358752518811445</v>
      </c>
      <c r="C231" s="14">
        <v>68.1</v>
      </c>
      <c r="D231" s="11">
        <v>0.76</v>
      </c>
      <c r="E231" s="10">
        <v>1.26</v>
      </c>
      <c r="F231" s="14">
        <v>16.5</v>
      </c>
      <c r="G231" s="10">
        <v>6.54</v>
      </c>
      <c r="H231" s="14">
        <v>42.2</v>
      </c>
      <c r="I231" s="14">
        <v>15.1</v>
      </c>
      <c r="J231" s="10">
        <v>3.71</v>
      </c>
      <c r="K231" s="205">
        <f>12*F$9/I231</f>
        <v>23.841059602649008</v>
      </c>
      <c r="L231" s="10">
        <f>12*F$10/J231</f>
        <v>19.40700808625337</v>
      </c>
      <c r="M231" s="10">
        <f t="shared" si="12"/>
        <v>23.841059602649008</v>
      </c>
      <c r="N231" s="200">
        <f>+(PI()^2)*29000/(M231^2)</f>
        <v>503.5546796703638</v>
      </c>
      <c r="O231" s="200">
        <f>IF(M231&lt;=D$22,C$10*0.658^(C$10/N231),0.877*N231)</f>
        <v>47.964609294521935</v>
      </c>
      <c r="P231" s="200">
        <f>+C$10/O231</f>
        <v>1.042435260818658</v>
      </c>
      <c r="Q231" s="201">
        <f>+G231/(D$25*SQRT(P231))</f>
        <v>0.4749535935724783</v>
      </c>
      <c r="R231" s="10">
        <f>+C$10*(D$31*D$25/G231)^2</f>
        <v>472.0533587707733</v>
      </c>
      <c r="S231" s="202">
        <f>IF(G231&lt;=D$25*SQRT(P231),1,(1-J225*SQRT(R231/O231))*SQRT(R231/O231))*(F231/2)</f>
        <v>8.25</v>
      </c>
      <c r="T231" s="202">
        <f>-4*(F231/2-S231)*E231</f>
        <v>0</v>
      </c>
      <c r="U231" s="201">
        <f>+H231/(D$26*SQRT(P231))</f>
        <v>1.1518280199602662</v>
      </c>
      <c r="V231" s="10">
        <f>+C$10*(D$30*D$26/H231)^2</f>
        <v>62.04234781900676</v>
      </c>
      <c r="W231" s="202">
        <f>IF(H231&lt;=D$26*SQRT(P231),1,(1-C$30*SQRT(V231/O231))*SQRT(V231/O231))*(H231*D231)</f>
        <v>29.00887046890452</v>
      </c>
      <c r="X231" s="202">
        <f>-(H231*D231-W231)*D231</f>
        <v>-2.327978443632568</v>
      </c>
      <c r="Y231" s="199">
        <f>+M231/C$12</f>
        <v>0.11920529801324503</v>
      </c>
      <c r="Z231" s="202">
        <f>+C231+T231+X231</f>
        <v>65.77202155636742</v>
      </c>
      <c r="AA231" s="200">
        <f aca="true" t="shared" si="13" ref="AA231:AA294">+O231*Z231</f>
        <v>3154.729316462038</v>
      </c>
      <c r="AB231" s="200">
        <f>C$9/AA231</f>
        <v>0.25358752518811445</v>
      </c>
      <c r="AC231" s="1" t="str">
        <f aca="true" t="shared" si="14" ref="AC231:AC294">IF(AB231&lt;=1,"Good",IF(AB231&lt;=1.03,"Close","No Good"))</f>
        <v>Good</v>
      </c>
    </row>
    <row r="232" spans="1:29" s="16" customFormat="1" ht="12.75">
      <c r="A232" s="7" t="s">
        <v>423</v>
      </c>
      <c r="B232" s="199">
        <f aca="true" t="shared" si="15" ref="B232:B295">AB232</f>
        <v>0.24896529294833764</v>
      </c>
      <c r="C232" s="8">
        <v>68.1</v>
      </c>
      <c r="D232" s="11">
        <v>0.87</v>
      </c>
      <c r="E232" s="10">
        <v>1.57</v>
      </c>
      <c r="F232" s="14">
        <v>12.1</v>
      </c>
      <c r="G232" s="9">
        <v>3.86</v>
      </c>
      <c r="H232" s="8">
        <v>37.3</v>
      </c>
      <c r="I232" s="8">
        <v>14.8</v>
      </c>
      <c r="J232" s="9">
        <v>2.62</v>
      </c>
      <c r="K232" s="205">
        <f>12*F$9/I232</f>
        <v>24.324324324324323</v>
      </c>
      <c r="L232" s="10">
        <f>12*F$10/J232</f>
        <v>27.48091603053435</v>
      </c>
      <c r="M232" s="10">
        <f t="shared" si="12"/>
        <v>27.48091603053435</v>
      </c>
      <c r="N232" s="200">
        <f>+(PI()^2)*29000/(M232^2)</f>
        <v>378.9966167195787</v>
      </c>
      <c r="O232" s="200">
        <f>IF(M232&lt;=D$22,C$10*0.658^(C$10/N232),0.877*N232)</f>
        <v>47.313931572048716</v>
      </c>
      <c r="P232" s="200">
        <f>+C$10/O232</f>
        <v>1.0567711948405936</v>
      </c>
      <c r="Q232" s="201">
        <f>+G232/(D$25*SQRT(P232))</f>
        <v>0.2784163896220385</v>
      </c>
      <c r="R232" s="10">
        <f>+C$10*(D$31*D$25/G232)^2</f>
        <v>1355.1019785766064</v>
      </c>
      <c r="S232" s="202">
        <f>IF(G232&lt;=D$25*SQRT(P232),1,(1-J226*SQRT(R232/O232))*SQRT(R232/O232))*(F232/2)</f>
        <v>6.05</v>
      </c>
      <c r="T232" s="202">
        <f>-4*(F232/2-S232)*E232</f>
        <v>0</v>
      </c>
      <c r="U232" s="201">
        <f>+H232/(D$26*SQRT(P232))</f>
        <v>1.0111558136149705</v>
      </c>
      <c r="V232" s="10">
        <f>+C$10*(D$30*D$26/H232)^2</f>
        <v>79.4137057622782</v>
      </c>
      <c r="W232" s="202">
        <f>IF(H232&lt;=D$26*SQRT(P232),1,(1-C$30*SQRT(V232/O232))*SQRT(V232/O232))*(H232*D232)</f>
        <v>32.237715725062266</v>
      </c>
      <c r="X232" s="202">
        <f>-(H232*D232-W232)*D232</f>
        <v>-0.1855573191958291</v>
      </c>
      <c r="Y232" s="199">
        <f>+M232/C$12</f>
        <v>0.13740458015267173</v>
      </c>
      <c r="Z232" s="202">
        <f>+C232+T232+X232</f>
        <v>67.91444268080417</v>
      </c>
      <c r="AA232" s="200">
        <f t="shared" si="13"/>
        <v>3213.299293753393</v>
      </c>
      <c r="AB232" s="200">
        <f>C$9/AA232</f>
        <v>0.24896529294833764</v>
      </c>
      <c r="AC232" s="1" t="str">
        <f t="shared" si="14"/>
        <v>Good</v>
      </c>
    </row>
    <row r="233" spans="1:29" s="16" customFormat="1" ht="12.75">
      <c r="A233" s="7" t="s">
        <v>269</v>
      </c>
      <c r="B233" s="199">
        <f t="shared" si="15"/>
        <v>0.28976927900668004</v>
      </c>
      <c r="C233" s="8">
        <v>68.5</v>
      </c>
      <c r="D233" s="10">
        <v>1.07</v>
      </c>
      <c r="E233" s="10">
        <v>1.72</v>
      </c>
      <c r="F233" s="14">
        <v>15.9</v>
      </c>
      <c r="G233" s="9">
        <v>4.62</v>
      </c>
      <c r="H233" s="8">
        <v>10.7</v>
      </c>
      <c r="I233" s="9">
        <v>6.63</v>
      </c>
      <c r="J233" s="9">
        <v>4.1</v>
      </c>
      <c r="K233" s="205">
        <f>12*F$9/I233</f>
        <v>54.29864253393665</v>
      </c>
      <c r="L233" s="10">
        <f>12*F$10/J233</f>
        <v>17.5609756097561</v>
      </c>
      <c r="M233" s="10">
        <f t="shared" si="12"/>
        <v>54.29864253393665</v>
      </c>
      <c r="N233" s="200">
        <f>+(PI()^2)*29000/(M233^2)</f>
        <v>97.07777158371219</v>
      </c>
      <c r="O233" s="200">
        <f>IF(M233&lt;=D$22,C$10*0.658^(C$10/N233),0.877*N233)</f>
        <v>40.303900250651104</v>
      </c>
      <c r="P233" s="200">
        <f>+C$10/O233</f>
        <v>1.240574725747349</v>
      </c>
      <c r="Q233" s="201">
        <f>+G233/(D$25*SQRT(P233))</f>
        <v>0.30755903334717094</v>
      </c>
      <c r="R233" s="10">
        <f>+C$10*(D$31*D$25/G233)^2</f>
        <v>945.9379247015612</v>
      </c>
      <c r="S233" s="202">
        <f>IF(G233&lt;=D$25*SQRT(P233),1,(1-J227*SQRT(R233/O233))*SQRT(R233/O233))*(F233/2)</f>
        <v>7.95</v>
      </c>
      <c r="T233" s="202">
        <f>-4*(F233/2-S233)*E233</f>
        <v>0</v>
      </c>
      <c r="U233" s="201">
        <f>+H233/(D$26*SQRT(P233))</f>
        <v>0.26771459481917664</v>
      </c>
      <c r="V233" s="10">
        <f>+C$10*(D$30*D$26/H233)^2</f>
        <v>965.0405685212684</v>
      </c>
      <c r="W233" s="202">
        <f>IF(H233&lt;=D$26*SQRT(P233),1,(1-C$30*SQRT(V233/O233))*SQRT(V233/O233))*(H233*D233)</f>
        <v>11.449</v>
      </c>
      <c r="X233" s="202">
        <f>-(H233*D233-W233)*D233</f>
        <v>0</v>
      </c>
      <c r="Y233" s="199">
        <f>+M233/C$12</f>
        <v>0.27149321266968324</v>
      </c>
      <c r="Z233" s="202">
        <f>+C233+T233+X233</f>
        <v>68.5</v>
      </c>
      <c r="AA233" s="200">
        <f t="shared" si="13"/>
        <v>2760.8171671696005</v>
      </c>
      <c r="AB233" s="200">
        <f>C$9/AA233</f>
        <v>0.28976927900668004</v>
      </c>
      <c r="AC233" s="1" t="str">
        <f t="shared" si="14"/>
        <v>Good</v>
      </c>
    </row>
    <row r="234" spans="1:29" s="16" customFormat="1" ht="12.75">
      <c r="A234" s="21" t="s">
        <v>315</v>
      </c>
      <c r="B234" s="199">
        <f t="shared" si="15"/>
        <v>0.2656467295835364</v>
      </c>
      <c r="C234" s="14">
        <v>68.8</v>
      </c>
      <c r="D234" s="10">
        <v>1.16</v>
      </c>
      <c r="E234" s="10">
        <v>2.11</v>
      </c>
      <c r="F234" s="14">
        <v>11.7</v>
      </c>
      <c r="G234" s="10">
        <v>2.76</v>
      </c>
      <c r="H234" s="14">
        <v>16.8</v>
      </c>
      <c r="I234" s="10">
        <v>8.44</v>
      </c>
      <c r="J234" s="10">
        <v>2.85</v>
      </c>
      <c r="K234" s="205">
        <f>12*F$9/I234</f>
        <v>42.65402843601896</v>
      </c>
      <c r="L234" s="10">
        <f>12*F$10/J234</f>
        <v>25.263157894736842</v>
      </c>
      <c r="M234" s="10">
        <f t="shared" si="12"/>
        <v>42.65402843601896</v>
      </c>
      <c r="N234" s="200">
        <f>+(PI()^2)*29000/(M234^2)</f>
        <v>157.31771689735896</v>
      </c>
      <c r="O234" s="200">
        <f>IF(M234&lt;=D$22,C$10*0.658^(C$10/N234),0.877*N234)</f>
        <v>43.7720689992068</v>
      </c>
      <c r="P234" s="200">
        <f>+C$10/O234</f>
        <v>1.1422809372092064</v>
      </c>
      <c r="Q234" s="201">
        <f>+G234/(D$25*SQRT(P234))</f>
        <v>0.19147875440731754</v>
      </c>
      <c r="R234" s="10">
        <f>+C$10*(D$31*D$25/G234)^2</f>
        <v>2650.503759714347</v>
      </c>
      <c r="S234" s="202">
        <f>IF(G234&lt;=D$25*SQRT(P234),1,(1-J228*SQRT(R234/O234))*SQRT(R234/O234))*(F234/2)</f>
        <v>5.85</v>
      </c>
      <c r="T234" s="202">
        <f>-4*(F234/2-S234)*E234</f>
        <v>0</v>
      </c>
      <c r="U234" s="201">
        <f>+H234/(D$26*SQRT(P234))</f>
        <v>0.4380488574710738</v>
      </c>
      <c r="V234" s="10">
        <f>+C$10*(D$30*D$26/H234)^2</f>
        <v>391.4664636125284</v>
      </c>
      <c r="W234" s="202">
        <f>IF(H234&lt;=D$26*SQRT(P234),1,(1-C$30*SQRT(V234/O234))*SQRT(V234/O234))*(H234*D234)</f>
        <v>19.488</v>
      </c>
      <c r="X234" s="202">
        <f>-(H234*D234-W234)*D234</f>
        <v>0</v>
      </c>
      <c r="Y234" s="199">
        <f>+M234/C$12</f>
        <v>0.2132701421800948</v>
      </c>
      <c r="Z234" s="202">
        <f>+C234+T234+X234</f>
        <v>68.8</v>
      </c>
      <c r="AA234" s="200">
        <f t="shared" si="13"/>
        <v>3011.518347145428</v>
      </c>
      <c r="AB234" s="200">
        <f>C$9/AA234</f>
        <v>0.2656467295835364</v>
      </c>
      <c r="AC234" s="1" t="str">
        <f t="shared" si="14"/>
        <v>Good</v>
      </c>
    </row>
    <row r="235" spans="1:29" s="16" customFormat="1" ht="12.75">
      <c r="A235" s="7" t="s">
        <v>443</v>
      </c>
      <c r="B235" s="199">
        <f t="shared" si="15"/>
        <v>0.2535847686134769</v>
      </c>
      <c r="C235" s="8">
        <v>69</v>
      </c>
      <c r="D235" s="11">
        <v>0.83</v>
      </c>
      <c r="E235" s="10">
        <v>1.58</v>
      </c>
      <c r="F235" s="14">
        <v>11.9</v>
      </c>
      <c r="G235" s="9">
        <v>3.77</v>
      </c>
      <c r="H235" s="8">
        <v>41.2</v>
      </c>
      <c r="I235" s="8">
        <v>15.9</v>
      </c>
      <c r="J235" s="9">
        <v>2.54</v>
      </c>
      <c r="K235" s="205">
        <f>12*F$9/I235</f>
        <v>22.641509433962263</v>
      </c>
      <c r="L235" s="10">
        <f>12*F$10/J235</f>
        <v>28.346456692913385</v>
      </c>
      <c r="M235" s="10">
        <f t="shared" si="12"/>
        <v>28.346456692913385</v>
      </c>
      <c r="N235" s="200">
        <f>+(PI()^2)*29000/(M235^2)</f>
        <v>356.20514137113713</v>
      </c>
      <c r="O235" s="200">
        <f>IF(M235&lt;=D$22,C$10*0.658^(C$10/N235),0.877*N235)</f>
        <v>47.147062175138664</v>
      </c>
      <c r="P235" s="200">
        <f>+C$10/O235</f>
        <v>1.0605114654708163</v>
      </c>
      <c r="Q235" s="201">
        <f>+G235/(D$25*SQRT(P235))</f>
        <v>0.2714448724665441</v>
      </c>
      <c r="R235" s="10">
        <f>+C$10*(D$31*D$25/G235)^2</f>
        <v>1420.5740869210367</v>
      </c>
      <c r="S235" s="202">
        <f>IF(G235&lt;=D$25*SQRT(P235),1,(1-J229*SQRT(R235/O235))*SQRT(R235/O235))*(F235/2)</f>
        <v>5.95</v>
      </c>
      <c r="T235" s="202">
        <f>-4*(F235/2-S235)*E235</f>
        <v>0</v>
      </c>
      <c r="U235" s="201">
        <f>+H235/(D$26*SQRT(P235))</f>
        <v>1.1149086033411257</v>
      </c>
      <c r="V235" s="10">
        <f>+C$10*(D$30*D$26/H235)^2</f>
        <v>65.09066281576963</v>
      </c>
      <c r="W235" s="202">
        <f>IF(H235&lt;=D$26*SQRT(P235),1,(1-C$30*SQRT(V235/O235))*SQRT(V235/O235))*(H235*D235)</f>
        <v>31.681854914547312</v>
      </c>
      <c r="X235" s="202">
        <f>-(H235*D235-W235)*D235</f>
        <v>-2.086740420925729</v>
      </c>
      <c r="Y235" s="199">
        <f>+M235/C$12</f>
        <v>0.14173228346456693</v>
      </c>
      <c r="Z235" s="202">
        <f>+C235+T235+X235</f>
        <v>66.91325957907426</v>
      </c>
      <c r="AA235" s="200">
        <f t="shared" si="13"/>
        <v>3154.763609715807</v>
      </c>
      <c r="AB235" s="200">
        <f>C$9/AA235</f>
        <v>0.2535847686134769</v>
      </c>
      <c r="AC235" s="1" t="str">
        <f t="shared" si="14"/>
        <v>Good</v>
      </c>
    </row>
    <row r="236" spans="1:29" s="16" customFormat="1" ht="12.75">
      <c r="A236" s="7" t="s">
        <v>394</v>
      </c>
      <c r="B236" s="199">
        <f t="shared" si="15"/>
        <v>0.24454861753408863</v>
      </c>
      <c r="C236" s="8">
        <v>69.2</v>
      </c>
      <c r="D236" s="11">
        <v>0.83</v>
      </c>
      <c r="E236" s="10">
        <v>1.5</v>
      </c>
      <c r="F236" s="14">
        <v>15.1</v>
      </c>
      <c r="G236" s="9">
        <v>5.02</v>
      </c>
      <c r="H236" s="8">
        <v>32.2</v>
      </c>
      <c r="I236" s="8">
        <v>13</v>
      </c>
      <c r="J236" s="9">
        <v>3.51</v>
      </c>
      <c r="K236" s="205">
        <f>12*F$9/I236</f>
        <v>27.692307692307693</v>
      </c>
      <c r="L236" s="10">
        <f>12*F$10/J236</f>
        <v>20.512820512820515</v>
      </c>
      <c r="M236" s="10">
        <f t="shared" si="12"/>
        <v>27.692307692307693</v>
      </c>
      <c r="N236" s="200">
        <f>+(PI()^2)*29000/(M236^2)</f>
        <v>373.2324935936646</v>
      </c>
      <c r="O236" s="200">
        <f>IF(M236&lt;=D$22,C$10*0.658^(C$10/N236),0.877*N236)</f>
        <v>47.27360047335784</v>
      </c>
      <c r="P236" s="200">
        <f>+C$10/O236</f>
        <v>1.0576727708349334</v>
      </c>
      <c r="Q236" s="201">
        <f>+G236/(D$25*SQRT(P236))</f>
        <v>0.36193120724557293</v>
      </c>
      <c r="R236" s="10">
        <f>+C$10*(D$31*D$25/G236)^2</f>
        <v>801.1967048142096</v>
      </c>
      <c r="S236" s="202">
        <f>IF(G236&lt;=D$25*SQRT(P236),1,(1-J230*SQRT(R236/O236))*SQRT(R236/O236))*(F236/2)</f>
        <v>7.55</v>
      </c>
      <c r="T236" s="202">
        <f>-4*(F236/2-S236)*E236</f>
        <v>0</v>
      </c>
      <c r="U236" s="201">
        <f>+H236/(D$26*SQRT(P236))</f>
        <v>0.8725291490483935</v>
      </c>
      <c r="V236" s="10">
        <f>+C$10*(D$30*D$26/H236)^2</f>
        <v>106.5617594710852</v>
      </c>
      <c r="W236" s="202">
        <f>IF(H236&lt;=D$26*SQRT(P236),1,(1-C$30*SQRT(V236/O236))*SQRT(V236/O236))*(H236*D236)</f>
        <v>26.726000000000003</v>
      </c>
      <c r="X236" s="202">
        <f>-(H236*D236-W236)*D236</f>
        <v>0</v>
      </c>
      <c r="Y236" s="199">
        <f>+M236/C$12</f>
        <v>0.13846153846153847</v>
      </c>
      <c r="Z236" s="202">
        <f>+C236+T236+X236</f>
        <v>69.2</v>
      </c>
      <c r="AA236" s="200">
        <f t="shared" si="13"/>
        <v>3271.3331527563623</v>
      </c>
      <c r="AB236" s="200">
        <f>C$9/AA236</f>
        <v>0.24454861753408863</v>
      </c>
      <c r="AC236" s="1" t="str">
        <f t="shared" si="14"/>
        <v>Good</v>
      </c>
    </row>
    <row r="237" spans="1:29" s="16" customFormat="1" ht="12.75">
      <c r="A237" s="7" t="s">
        <v>377</v>
      </c>
      <c r="B237" s="199">
        <f t="shared" si="15"/>
        <v>0.24678370811452222</v>
      </c>
      <c r="C237" s="8">
        <v>69.4</v>
      </c>
      <c r="D237" s="11">
        <v>0.91</v>
      </c>
      <c r="E237" s="10">
        <v>1.61</v>
      </c>
      <c r="F237" s="14">
        <v>14.2</v>
      </c>
      <c r="G237" s="9">
        <v>4.41</v>
      </c>
      <c r="H237" s="8">
        <v>26.2</v>
      </c>
      <c r="I237" s="8">
        <v>11.8</v>
      </c>
      <c r="J237" s="9">
        <v>3.33</v>
      </c>
      <c r="K237" s="205">
        <f>12*F$9/I237</f>
        <v>30.508474576271183</v>
      </c>
      <c r="L237" s="10">
        <f>12*F$10/J237</f>
        <v>21.62162162162162</v>
      </c>
      <c r="M237" s="10">
        <f t="shared" si="12"/>
        <v>30.508474576271183</v>
      </c>
      <c r="N237" s="200">
        <f>+(PI()^2)*29000/(M237^2)</f>
        <v>307.5082391004845</v>
      </c>
      <c r="O237" s="200">
        <f>IF(M237&lt;=D$22,C$10*0.658^(C$10/N237),0.877*N237)</f>
        <v>46.71044782366447</v>
      </c>
      <c r="P237" s="200">
        <f>+C$10/O237</f>
        <v>1.0704243339467403</v>
      </c>
      <c r="Q237" s="201">
        <f>+G237/(D$25*SQRT(P237))</f>
        <v>0.31605202626141515</v>
      </c>
      <c r="R237" s="10">
        <f>+C$10*(D$31*D$25/G237)^2</f>
        <v>1038.172234819854</v>
      </c>
      <c r="S237" s="202">
        <f>IF(G237&lt;=D$25*SQRT(P237),1,(1-J231*SQRT(R237/O237))*SQRT(R237/O237))*(F237/2)</f>
        <v>7.1</v>
      </c>
      <c r="T237" s="202">
        <f>-4*(F237/2-S237)*E237</f>
        <v>0</v>
      </c>
      <c r="U237" s="201">
        <f>+H237/(D$26*SQRT(P237))</f>
        <v>0.7057047481026167</v>
      </c>
      <c r="V237" s="10">
        <f>+C$10*(D$30*D$26/H237)^2</f>
        <v>160.95725000000002</v>
      </c>
      <c r="W237" s="202">
        <f>IF(H237&lt;=D$26*SQRT(P237),1,(1-C$30*SQRT(V237/O237))*SQRT(V237/O237))*(H237*D237)</f>
        <v>23.842</v>
      </c>
      <c r="X237" s="202">
        <f>-(H237*D237-W237)*D237</f>
        <v>0</v>
      </c>
      <c r="Y237" s="199">
        <f>+M237/C$12</f>
        <v>0.15254237288135591</v>
      </c>
      <c r="Z237" s="202">
        <f>+C237+T237+X237</f>
        <v>69.4</v>
      </c>
      <c r="AA237" s="200">
        <f t="shared" si="13"/>
        <v>3241.7050789623145</v>
      </c>
      <c r="AB237" s="200">
        <f>C$9/AA237</f>
        <v>0.24678370811452222</v>
      </c>
      <c r="AC237" s="1" t="str">
        <f t="shared" si="14"/>
        <v>Good</v>
      </c>
    </row>
    <row r="238" spans="1:29" s="16" customFormat="1" ht="12.75">
      <c r="A238" s="7" t="s">
        <v>409</v>
      </c>
      <c r="B238" s="199">
        <f t="shared" si="15"/>
        <v>0.2363532985947742</v>
      </c>
      <c r="C238" s="8">
        <v>71</v>
      </c>
      <c r="D238" s="11">
        <v>0.83</v>
      </c>
      <c r="E238" s="10">
        <v>1.4</v>
      </c>
      <c r="F238" s="14">
        <v>15.9</v>
      </c>
      <c r="G238" s="9">
        <v>5.66</v>
      </c>
      <c r="H238" s="8">
        <v>35.9</v>
      </c>
      <c r="I238" s="8">
        <v>14.1</v>
      </c>
      <c r="J238" s="9">
        <v>3.62</v>
      </c>
      <c r="K238" s="205">
        <f>12*F$9/I238</f>
        <v>25.53191489361702</v>
      </c>
      <c r="L238" s="10">
        <f>12*F$10/J238</f>
        <v>19.88950276243094</v>
      </c>
      <c r="M238" s="10">
        <f t="shared" si="12"/>
        <v>25.53191489361702</v>
      </c>
      <c r="N238" s="200">
        <f>+(PI()^2)*29000/(M238^2)</f>
        <v>439.0671719015176</v>
      </c>
      <c r="O238" s="200">
        <f>IF(M238&lt;=D$22,C$10*0.658^(C$10/N238),0.877*N238)</f>
        <v>47.67272426826179</v>
      </c>
      <c r="P238" s="200">
        <f>+C$10/O238</f>
        <v>1.0488177625143105</v>
      </c>
      <c r="Q238" s="201">
        <f>+G238/(D$25*SQRT(P238))</f>
        <v>0.4097928630653762</v>
      </c>
      <c r="R238" s="10">
        <f>+C$10*(D$31*D$25/G238)^2</f>
        <v>630.2512654671679</v>
      </c>
      <c r="S238" s="202">
        <f>IF(G238&lt;=D$25*SQRT(P238),1,(1-J232*SQRT(R238/O238))*SQRT(R238/O238))*(F238/2)</f>
        <v>7.95</v>
      </c>
      <c r="T238" s="202">
        <f>-4*(F238/2-S238)*E238</f>
        <v>0</v>
      </c>
      <c r="U238" s="201">
        <f>+H238/(D$26*SQRT(P238))</f>
        <v>0.9768866316155197</v>
      </c>
      <c r="V238" s="10">
        <f>+C$10*(D$30*D$26/H238)^2</f>
        <v>85.72830338839708</v>
      </c>
      <c r="W238" s="202">
        <f>IF(H238&lt;=D$26*SQRT(P238),1,(1-C$30*SQRT(V238/O238))*SQRT(V238/O238))*(H238*D238)</f>
        <v>29.796999999999997</v>
      </c>
      <c r="X238" s="202">
        <f>-(H238*D238-W238)*D238</f>
        <v>0</v>
      </c>
      <c r="Y238" s="199">
        <f>+M238/C$12</f>
        <v>0.1276595744680851</v>
      </c>
      <c r="Z238" s="202">
        <f>+C238+T238+X238</f>
        <v>71</v>
      </c>
      <c r="AA238" s="200">
        <f t="shared" si="13"/>
        <v>3384.763423046587</v>
      </c>
      <c r="AB238" s="200">
        <f>C$9/AA238</f>
        <v>0.2363532985947742</v>
      </c>
      <c r="AC238" s="1" t="str">
        <f t="shared" si="14"/>
        <v>Good</v>
      </c>
    </row>
    <row r="239" spans="1:29" s="16" customFormat="1" ht="12.75">
      <c r="A239" s="7" t="s">
        <v>424</v>
      </c>
      <c r="B239" s="199">
        <f t="shared" si="15"/>
        <v>0.23501721359470062</v>
      </c>
      <c r="C239" s="14">
        <v>72.5</v>
      </c>
      <c r="D239" s="11">
        <v>0.8</v>
      </c>
      <c r="E239" s="10">
        <v>1.35</v>
      </c>
      <c r="F239" s="14">
        <v>16.5</v>
      </c>
      <c r="G239" s="10">
        <v>6.11</v>
      </c>
      <c r="H239" s="14">
        <v>40.1</v>
      </c>
      <c r="I239" s="14">
        <v>15.2</v>
      </c>
      <c r="J239" s="10">
        <v>3.74</v>
      </c>
      <c r="K239" s="205">
        <f>12*F$9/I239</f>
        <v>23.68421052631579</v>
      </c>
      <c r="L239" s="10">
        <f>12*F$10/J239</f>
        <v>19.25133689839572</v>
      </c>
      <c r="M239" s="10">
        <f t="shared" si="12"/>
        <v>23.68421052631579</v>
      </c>
      <c r="N239" s="200">
        <f>+(PI()^2)*29000/(M239^2)</f>
        <v>510.2463628395283</v>
      </c>
      <c r="O239" s="200">
        <f>IF(M239&lt;=D$22,C$10*0.658^(C$10/N239),0.877*N239)</f>
        <v>47.99075893953471</v>
      </c>
      <c r="P239" s="200">
        <f>+C$10/O239</f>
        <v>1.0418672491301255</v>
      </c>
      <c r="Q239" s="201">
        <f>+G239/(D$25*SQRT(P239))</f>
        <v>0.4438466980168396</v>
      </c>
      <c r="R239" s="10">
        <f>+C$10*(D$31*D$25/G239)^2</f>
        <v>540.834226844994</v>
      </c>
      <c r="S239" s="202">
        <f>IF(G239&lt;=D$25*SQRT(P239),1,(1-J233*SQRT(R239/O239))*SQRT(R239/O239))*(F239/2)</f>
        <v>8.25</v>
      </c>
      <c r="T239" s="202">
        <f>-4*(F239/2-S239)*E239</f>
        <v>0</v>
      </c>
      <c r="U239" s="201">
        <f>+H239/(D$26*SQRT(P239))</f>
        <v>1.0948078791140228</v>
      </c>
      <c r="V239" s="10">
        <f>+C$10*(D$30*D$26/H239)^2</f>
        <v>68.71070123320129</v>
      </c>
      <c r="W239" s="202">
        <f>IF(H239&lt;=D$26*SQRT(P239),1,(1-C$30*SQRT(V239/O239))*SQRT(V239/O239))*(H239*D239)</f>
        <v>30.118058607007363</v>
      </c>
      <c r="X239" s="202">
        <f>-(H239*D239-W239)*D239</f>
        <v>-1.569553114394114</v>
      </c>
      <c r="Y239" s="199">
        <f>+M239/C$12</f>
        <v>0.11842105263157895</v>
      </c>
      <c r="Z239" s="202">
        <f>+C239+T239+X239</f>
        <v>70.93044688560589</v>
      </c>
      <c r="AA239" s="200">
        <f t="shared" si="13"/>
        <v>3404.0059779605826</v>
      </c>
      <c r="AB239" s="200">
        <f>C$9/AA239</f>
        <v>0.23501721359470062</v>
      </c>
      <c r="AC239" s="1" t="str">
        <f t="shared" si="14"/>
        <v>Good</v>
      </c>
    </row>
    <row r="240" spans="1:29" s="16" customFormat="1" ht="12.75">
      <c r="A240" s="7" t="s">
        <v>444</v>
      </c>
      <c r="B240" s="199">
        <f t="shared" si="15"/>
        <v>0.23863288288716092</v>
      </c>
      <c r="C240" s="14">
        <v>73.3</v>
      </c>
      <c r="D240" s="11">
        <v>0.75</v>
      </c>
      <c r="E240" s="10">
        <v>1.42</v>
      </c>
      <c r="F240" s="14">
        <v>15.8</v>
      </c>
      <c r="G240" s="10">
        <v>5.55</v>
      </c>
      <c r="H240" s="14">
        <v>45.6</v>
      </c>
      <c r="I240" s="14">
        <v>16.3</v>
      </c>
      <c r="J240" s="10">
        <v>3.55</v>
      </c>
      <c r="K240" s="205">
        <f>12*F$9/I240</f>
        <v>22.085889570552148</v>
      </c>
      <c r="L240" s="10">
        <f>12*F$10/J240</f>
        <v>20.281690140845072</v>
      </c>
      <c r="M240" s="10">
        <f t="shared" si="12"/>
        <v>22.085889570552148</v>
      </c>
      <c r="N240" s="200">
        <f>+(PI()^2)*29000/(M240^2)</f>
        <v>586.7700664076968</v>
      </c>
      <c r="O240" s="200">
        <f>IF(M240&lt;=D$22,C$10*0.658^(C$10/N240),0.877*N240)</f>
        <v>48.2481452604312</v>
      </c>
      <c r="P240" s="200">
        <f>+C$10/O240</f>
        <v>1.0363092659855158</v>
      </c>
      <c r="Q240" s="201">
        <f>+G240/(D$25*SQRT(P240))</f>
        <v>0.40424650021099906</v>
      </c>
      <c r="R240" s="10">
        <f>+C$10*(D$31*D$25/G240)^2</f>
        <v>655.48177712848</v>
      </c>
      <c r="S240" s="202">
        <f>IF(G240&lt;=D$25*SQRT(P240),1,(1-J234*SQRT(R240/O240))*SQRT(R240/O240))*(F240/2)</f>
        <v>7.9</v>
      </c>
      <c r="T240" s="202">
        <f>-4*(F240/2-S240)*E240</f>
        <v>0</v>
      </c>
      <c r="U240" s="201">
        <f>+H240/(D$26*SQRT(P240))</f>
        <v>1.2483026337007164</v>
      </c>
      <c r="V240" s="10">
        <f>+C$10*(D$30*D$26/H240)^2</f>
        <v>53.13533716624347</v>
      </c>
      <c r="W240" s="202">
        <f>IF(H240&lt;=D$26*SQRT(P240),1,(1-C$30*SQRT(V240/O240))*SQRT(V240/O240))*(H240*D240)</f>
        <v>29.110776481762365</v>
      </c>
      <c r="X240" s="202">
        <f>-(H240*D240-W240)*D240</f>
        <v>-3.8169176386782286</v>
      </c>
      <c r="Y240" s="199">
        <f>+M240/C$12</f>
        <v>0.11042944785276074</v>
      </c>
      <c r="Z240" s="202">
        <f>+C240+T240+X240</f>
        <v>69.48308236132176</v>
      </c>
      <c r="AA240" s="200">
        <f t="shared" si="13"/>
        <v>3352.4298509115574</v>
      </c>
      <c r="AB240" s="200">
        <f>C$9/AA240</f>
        <v>0.23863288288716092</v>
      </c>
      <c r="AC240" s="1" t="str">
        <f t="shared" si="14"/>
        <v>Good</v>
      </c>
    </row>
    <row r="241" spans="1:29" s="16" customFormat="1" ht="12.75">
      <c r="A241" s="7" t="s">
        <v>358</v>
      </c>
      <c r="B241" s="199">
        <f t="shared" si="15"/>
        <v>0.23647101284718583</v>
      </c>
      <c r="C241" s="8">
        <v>73.5</v>
      </c>
      <c r="D241" s="10">
        <v>1.04</v>
      </c>
      <c r="E241" s="10">
        <v>1.89</v>
      </c>
      <c r="F241" s="14">
        <v>13.2</v>
      </c>
      <c r="G241" s="9">
        <v>3.49</v>
      </c>
      <c r="H241" s="8">
        <v>20.7</v>
      </c>
      <c r="I241" s="8">
        <v>10.7</v>
      </c>
      <c r="J241" s="9">
        <v>3.14</v>
      </c>
      <c r="K241" s="205">
        <f>12*F$9/I241</f>
        <v>33.64485981308412</v>
      </c>
      <c r="L241" s="10">
        <f>12*F$10/J241</f>
        <v>22.929936305732483</v>
      </c>
      <c r="M241" s="10">
        <f t="shared" si="12"/>
        <v>33.64485981308412</v>
      </c>
      <c r="N241" s="200">
        <f>+(PI()^2)*29000/(M241^2)</f>
        <v>252.84845083750685</v>
      </c>
      <c r="O241" s="200">
        <f>IF(M241&lt;=D$22,C$10*0.658^(C$10/N241),0.877*N241)</f>
        <v>46.028278943983594</v>
      </c>
      <c r="P241" s="200">
        <f>+C$10/O241</f>
        <v>1.08628871526676</v>
      </c>
      <c r="Q241" s="201">
        <f>+G241/(D$25*SQRT(P241))</f>
        <v>0.24828516379267354</v>
      </c>
      <c r="R241" s="10">
        <f>+C$10*(D$31*D$25/G241)^2</f>
        <v>1657.661056969976</v>
      </c>
      <c r="S241" s="202">
        <f>IF(G241&lt;=D$25*SQRT(P241),1,(1-J235*SQRT(R241/O241))*SQRT(R241/O241))*(F241/2)</f>
        <v>6.6</v>
      </c>
      <c r="T241" s="202">
        <f>-4*(F241/2-S241)*E241</f>
        <v>0</v>
      </c>
      <c r="U241" s="201">
        <f>+H241/(D$26*SQRT(P241))</f>
        <v>0.553474282933919</v>
      </c>
      <c r="V241" s="10">
        <f>+C$10*(D$30*D$26/H241)^2</f>
        <v>257.8531463744779</v>
      </c>
      <c r="W241" s="202">
        <f>IF(H241&lt;=D$26*SQRT(P241),1,(1-C$30*SQRT(V241/O241))*SQRT(V241/O241))*(H241*D241)</f>
        <v>21.528</v>
      </c>
      <c r="X241" s="202">
        <f>-(H241*D241-W241)*D241</f>
        <v>0</v>
      </c>
      <c r="Y241" s="199">
        <f>+M241/C$12</f>
        <v>0.16822429906542058</v>
      </c>
      <c r="Z241" s="202">
        <f>+C241+T241+X241</f>
        <v>73.5</v>
      </c>
      <c r="AA241" s="200">
        <f t="shared" si="13"/>
        <v>3383.0785023827943</v>
      </c>
      <c r="AB241" s="200">
        <f>C$9/AA241</f>
        <v>0.23647101284718583</v>
      </c>
      <c r="AC241" s="1" t="str">
        <f t="shared" si="14"/>
        <v>Good</v>
      </c>
    </row>
    <row r="242" spans="1:29" s="16" customFormat="1" ht="12.75">
      <c r="A242" s="7" t="s">
        <v>243</v>
      </c>
      <c r="B242" s="199">
        <f t="shared" si="15"/>
        <v>0.2798670205027514</v>
      </c>
      <c r="C242" s="8">
        <v>74</v>
      </c>
      <c r="D242" s="10">
        <v>1.4</v>
      </c>
      <c r="E242" s="10">
        <v>2.25</v>
      </c>
      <c r="F242" s="14">
        <v>13</v>
      </c>
      <c r="G242" s="9">
        <v>2.89</v>
      </c>
      <c r="H242" s="9">
        <v>6.96</v>
      </c>
      <c r="I242" s="9">
        <v>6.06</v>
      </c>
      <c r="J242" s="9">
        <v>3.34</v>
      </c>
      <c r="K242" s="205">
        <f>12*F$9/I242</f>
        <v>59.40594059405941</v>
      </c>
      <c r="L242" s="10">
        <f>12*F$10/J242</f>
        <v>21.55688622754491</v>
      </c>
      <c r="M242" s="10">
        <f t="shared" si="12"/>
        <v>59.40594059405941</v>
      </c>
      <c r="N242" s="200">
        <f>+(PI()^2)*29000/(M242^2)</f>
        <v>81.10320001027398</v>
      </c>
      <c r="O242" s="200">
        <f>IF(M242&lt;=D$22,C$10*0.658^(C$10/N242),0.877*N242)</f>
        <v>38.628384264034885</v>
      </c>
      <c r="P242" s="200">
        <f>+C$10/O242</f>
        <v>1.2943849698252252</v>
      </c>
      <c r="Q242" s="201">
        <f>+G242/(D$25*SQRT(P242))</f>
        <v>0.18834933374508256</v>
      </c>
      <c r="R242" s="10">
        <f>+C$10*(D$31*D$25/G242)^2</f>
        <v>2417.413278097724</v>
      </c>
      <c r="S242" s="202">
        <f>IF(G242&lt;=D$25*SQRT(P242),1,(1-J236*SQRT(R242/O242))*SQRT(R242/O242))*(F242/2)</f>
        <v>6.5</v>
      </c>
      <c r="T242" s="202">
        <f>-4*(F242/2-S242)*E242</f>
        <v>0</v>
      </c>
      <c r="U242" s="201">
        <f>+H242/(D$26*SQRT(P242))</f>
        <v>0.17048149443924523</v>
      </c>
      <c r="V242" s="10">
        <f>+C$10*(D$30*D$26/H242)^2</f>
        <v>2280.83908644636</v>
      </c>
      <c r="W242" s="202">
        <f>IF(H242&lt;=D$26*SQRT(P242),1,(1-C$30*SQRT(V242/O242))*SQRT(V242/O242))*(H242*D242)</f>
        <v>9.744</v>
      </c>
      <c r="X242" s="202">
        <f>-(H242*D242-W242)*D242</f>
        <v>0</v>
      </c>
      <c r="Y242" s="199">
        <f>+M242/C$12</f>
        <v>0.29702970297029707</v>
      </c>
      <c r="Z242" s="202">
        <f>+C242+T242+X242</f>
        <v>74</v>
      </c>
      <c r="AA242" s="200">
        <f t="shared" si="13"/>
        <v>2858.5004355385813</v>
      </c>
      <c r="AB242" s="200">
        <f>C$9/AA242</f>
        <v>0.2798670205027514</v>
      </c>
      <c r="AC242" s="1" t="str">
        <f t="shared" si="14"/>
        <v>Good</v>
      </c>
    </row>
    <row r="243" spans="1:29" s="16" customFormat="1" ht="12.75">
      <c r="A243" s="7" t="s">
        <v>425</v>
      </c>
      <c r="B243" s="199">
        <f t="shared" si="15"/>
        <v>0.22396992872021138</v>
      </c>
      <c r="C243" s="8">
        <v>75.4</v>
      </c>
      <c r="D243" s="11">
        <v>0.96</v>
      </c>
      <c r="E243" s="10">
        <v>1.73</v>
      </c>
      <c r="F243" s="14">
        <v>12.2</v>
      </c>
      <c r="G243" s="9">
        <v>3.53</v>
      </c>
      <c r="H243" s="8">
        <v>33.8</v>
      </c>
      <c r="I243" s="8">
        <v>14.9</v>
      </c>
      <c r="J243" s="9">
        <v>2.65</v>
      </c>
      <c r="K243" s="205">
        <f>12*F$9/I243</f>
        <v>24.161073825503355</v>
      </c>
      <c r="L243" s="10">
        <f>12*F$10/J243</f>
        <v>27.169811320754718</v>
      </c>
      <c r="M243" s="10">
        <f t="shared" si="12"/>
        <v>27.169811320754718</v>
      </c>
      <c r="N243" s="200">
        <f>+(PI()^2)*29000/(M243^2)</f>
        <v>387.7256192694541</v>
      </c>
      <c r="O243" s="200">
        <f>IF(M243&lt;=D$22,C$10*0.658^(C$10/N243),0.877*N243)</f>
        <v>47.372786321020726</v>
      </c>
      <c r="P243" s="200">
        <f>+C$10/O243</f>
        <v>1.055458289093996</v>
      </c>
      <c r="Q243" s="201">
        <f>+G243/(D$25*SQRT(P243))</f>
        <v>0.2547722626535369</v>
      </c>
      <c r="R243" s="10">
        <f>+C$10*(D$31*D$25/G243)^2</f>
        <v>1620.3065139757168</v>
      </c>
      <c r="S243" s="202">
        <f>IF(G243&lt;=D$25*SQRT(P243),1,(1-J237*SQRT(R243/O243))*SQRT(R243/O243))*(F243/2)</f>
        <v>6.1</v>
      </c>
      <c r="T243" s="202">
        <f>-4*(F243/2-S243)*E243</f>
        <v>0</v>
      </c>
      <c r="U243" s="201">
        <f>+H243/(D$26*SQRT(P243))</f>
        <v>0.9168449507588166</v>
      </c>
      <c r="V243" s="10">
        <f>+C$10*(D$30*D$26/H243)^2</f>
        <v>96.7118576818039</v>
      </c>
      <c r="W243" s="202">
        <f>IF(H243&lt;=D$26*SQRT(P243),1,(1-C$30*SQRT(V243/O243))*SQRT(V243/O243))*(H243*D243)</f>
        <v>32.44799999999999</v>
      </c>
      <c r="X243" s="202">
        <f>-(H243*D243-W243)*D243</f>
        <v>0</v>
      </c>
      <c r="Y243" s="199">
        <f>+M243/C$12</f>
        <v>0.13584905660377358</v>
      </c>
      <c r="Z243" s="202">
        <f>+C243+T243+X243</f>
        <v>75.4</v>
      </c>
      <c r="AA243" s="200">
        <f t="shared" si="13"/>
        <v>3571.908088604963</v>
      </c>
      <c r="AB243" s="200">
        <f>C$9/AA243</f>
        <v>0.22396992872021138</v>
      </c>
      <c r="AC243" s="1" t="str">
        <f t="shared" si="14"/>
        <v>Good</v>
      </c>
    </row>
    <row r="244" spans="1:29" s="16" customFormat="1" ht="12.75">
      <c r="A244" s="7" t="s">
        <v>270</v>
      </c>
      <c r="B244" s="199">
        <f t="shared" si="15"/>
        <v>0.26121732929159797</v>
      </c>
      <c r="C244" s="8">
        <v>75.6</v>
      </c>
      <c r="D244" s="10">
        <v>1.18</v>
      </c>
      <c r="E244" s="10">
        <v>1.89</v>
      </c>
      <c r="F244" s="14">
        <v>16</v>
      </c>
      <c r="G244" s="9">
        <v>4.23</v>
      </c>
      <c r="H244" s="9">
        <v>9.71</v>
      </c>
      <c r="I244" s="9">
        <v>6.71</v>
      </c>
      <c r="J244" s="9">
        <v>4.13</v>
      </c>
      <c r="K244" s="205">
        <f>12*F$9/I244</f>
        <v>53.65126676602087</v>
      </c>
      <c r="L244" s="10">
        <f>12*F$10/J244</f>
        <v>17.433414043583536</v>
      </c>
      <c r="M244" s="10">
        <f t="shared" si="12"/>
        <v>53.65126676602087</v>
      </c>
      <c r="N244" s="200">
        <f>+(PI()^2)*29000/(M244^2)</f>
        <v>99.43465748408589</v>
      </c>
      <c r="O244" s="200">
        <f>IF(M244&lt;=D$22,C$10*0.658^(C$10/N244),0.877*N244)</f>
        <v>40.51036970138318</v>
      </c>
      <c r="P244" s="200">
        <f>+C$10/O244</f>
        <v>1.2342518809028002</v>
      </c>
      <c r="Q244" s="201">
        <f>+G244/(D$25*SQRT(P244))</f>
        <v>0.2823166192710877</v>
      </c>
      <c r="R244" s="10">
        <f>+C$10*(D$31*D$25/G244)^2</f>
        <v>1128.4072140346168</v>
      </c>
      <c r="S244" s="202">
        <f>IF(G244&lt;=D$25*SQRT(P244),1,(1-J238*SQRT(R244/O244))*SQRT(R244/O244))*(F244/2)</f>
        <v>8</v>
      </c>
      <c r="T244" s="202">
        <f>-4*(F244/2-S244)*E244</f>
        <v>0</v>
      </c>
      <c r="U244" s="201">
        <f>+H244/(D$26*SQRT(P244))</f>
        <v>0.2435662254190215</v>
      </c>
      <c r="V244" s="10">
        <f>+C$10*(D$30*D$26/H244)^2</f>
        <v>1171.857128508412</v>
      </c>
      <c r="W244" s="202">
        <f>IF(H244&lt;=D$26*SQRT(P244),1,(1-C$30*SQRT(V244/O244))*SQRT(V244/O244))*(H244*D244)</f>
        <v>11.4578</v>
      </c>
      <c r="X244" s="202">
        <f>-(H244*D244-W244)*D244</f>
        <v>0</v>
      </c>
      <c r="Y244" s="199">
        <f>+M244/C$12</f>
        <v>0.26825633383010433</v>
      </c>
      <c r="Z244" s="202">
        <f>+C244+T244+X244</f>
        <v>75.6</v>
      </c>
      <c r="AA244" s="200">
        <f t="shared" si="13"/>
        <v>3062.5839494245683</v>
      </c>
      <c r="AB244" s="200">
        <f>C$9/AA244</f>
        <v>0.26121732929159797</v>
      </c>
      <c r="AC244" s="1" t="str">
        <f t="shared" si="14"/>
        <v>Good</v>
      </c>
    </row>
    <row r="245" spans="1:29" s="16" customFormat="1" ht="12.75">
      <c r="A245" s="21" t="s">
        <v>316</v>
      </c>
      <c r="B245" s="199">
        <f t="shared" si="15"/>
        <v>0.2401255891939205</v>
      </c>
      <c r="C245" s="14">
        <v>75.9</v>
      </c>
      <c r="D245" s="10">
        <v>1.28</v>
      </c>
      <c r="E245" s="10">
        <v>2.3</v>
      </c>
      <c r="F245" s="14">
        <v>11.8</v>
      </c>
      <c r="G245" s="10">
        <v>2.56</v>
      </c>
      <c r="H245" s="14">
        <v>12.5</v>
      </c>
      <c r="I245" s="10">
        <v>8.53</v>
      </c>
      <c r="J245" s="10">
        <v>2.88</v>
      </c>
      <c r="K245" s="205">
        <f>12*F$9/I245</f>
        <v>42.20398593200469</v>
      </c>
      <c r="L245" s="10">
        <f>12*F$10/J245</f>
        <v>25</v>
      </c>
      <c r="M245" s="10">
        <f t="shared" si="12"/>
        <v>42.20398593200469</v>
      </c>
      <c r="N245" s="200">
        <f>+(PI()^2)*29000/(M245^2)</f>
        <v>160.69072274035074</v>
      </c>
      <c r="O245" s="200">
        <f>IF(M245&lt;=D$22,C$10*0.658^(C$10/N245),0.877*N245)</f>
        <v>43.89446576106428</v>
      </c>
      <c r="P245" s="200">
        <f>+C$10/O245</f>
        <v>1.1390957637386605</v>
      </c>
      <c r="Q245" s="201">
        <f>+G245/(D$25*SQRT(P245))</f>
        <v>0.17785161907921754</v>
      </c>
      <c r="R245" s="10">
        <f>+C$10*(D$31*D$25/G245)^2</f>
        <v>3080.82236328125</v>
      </c>
      <c r="S245" s="202">
        <f>IF(G245&lt;=D$25*SQRT(P245),1,(1-J239*SQRT(R245/O245))*SQRT(R245/O245))*(F245/2)</f>
        <v>5.9</v>
      </c>
      <c r="T245" s="202">
        <f>-4*(F245/2-S245)*E245</f>
        <v>0</v>
      </c>
      <c r="U245" s="201">
        <f>+H245/(D$26*SQRT(P245))</f>
        <v>0.3263845777984802</v>
      </c>
      <c r="V245" s="10">
        <f>+C$10*(D$30*D$26/H245)^2</f>
        <v>707.119966016</v>
      </c>
      <c r="W245" s="202">
        <f>IF(H245&lt;=D$26*SQRT(P245),1,(1-C$30*SQRT(V245/O245))*SQRT(V245/O245))*(H245*D245)</f>
        <v>16</v>
      </c>
      <c r="X245" s="202">
        <f>-(H245*D245-W245)*D245</f>
        <v>0</v>
      </c>
      <c r="Y245" s="199">
        <f>+M245/C$12</f>
        <v>0.21101992966002345</v>
      </c>
      <c r="Z245" s="202">
        <f>+C245+T245+X245</f>
        <v>75.9</v>
      </c>
      <c r="AA245" s="200">
        <f t="shared" si="13"/>
        <v>3331.5899512647793</v>
      </c>
      <c r="AB245" s="200">
        <f>C$9/AA245</f>
        <v>0.2401255891939205</v>
      </c>
      <c r="AC245" s="1" t="str">
        <f t="shared" si="14"/>
        <v>Good</v>
      </c>
    </row>
    <row r="246" spans="1:29" s="16" customFormat="1" ht="12.75">
      <c r="A246" s="7" t="s">
        <v>378</v>
      </c>
      <c r="B246" s="199">
        <f t="shared" si="15"/>
        <v>0.22509596591824688</v>
      </c>
      <c r="C246" s="8">
        <v>76</v>
      </c>
      <c r="D246" s="11">
        <v>0.98</v>
      </c>
      <c r="E246" s="10">
        <v>1.77</v>
      </c>
      <c r="F246" s="14">
        <v>14.3</v>
      </c>
      <c r="G246" s="9">
        <v>4.03</v>
      </c>
      <c r="H246" s="8">
        <v>24.4</v>
      </c>
      <c r="I246" s="8">
        <v>11.9</v>
      </c>
      <c r="J246" s="9">
        <v>3.36</v>
      </c>
      <c r="K246" s="205">
        <f>12*F$9/I246</f>
        <v>30.252100840336134</v>
      </c>
      <c r="L246" s="10">
        <f>12*F$10/J246</f>
        <v>21.42857142857143</v>
      </c>
      <c r="M246" s="10">
        <f t="shared" si="12"/>
        <v>30.252100840336134</v>
      </c>
      <c r="N246" s="200">
        <f>+(PI()^2)*29000/(M246^2)</f>
        <v>312.74232791596955</v>
      </c>
      <c r="O246" s="200">
        <f>IF(M246&lt;=D$22,C$10*0.658^(C$10/N246),0.877*N246)</f>
        <v>46.76368031089798</v>
      </c>
      <c r="P246" s="200">
        <f>+C$10/O246</f>
        <v>1.0692058381116727</v>
      </c>
      <c r="Q246" s="201">
        <f>+G246/(D$25*SQRT(P246))</f>
        <v>0.28898304415832343</v>
      </c>
      <c r="R246" s="10">
        <f>+C$10*(D$31*D$25/G246)^2</f>
        <v>1243.1871041629468</v>
      </c>
      <c r="S246" s="202">
        <f>IF(G246&lt;=D$25*SQRT(P246),1,(1-J240*SQRT(R246/O246))*SQRT(R246/O246))*(F246/2)</f>
        <v>7.15</v>
      </c>
      <c r="T246" s="202">
        <f>-4*(F246/2-S246)*E246</f>
        <v>0</v>
      </c>
      <c r="U246" s="201">
        <f>+H246/(D$26*SQRT(P246))</f>
        <v>0.6575956026744603</v>
      </c>
      <c r="V246" s="10">
        <f>+C$10*(D$30*D$26/H246)^2</f>
        <v>185.58098409365763</v>
      </c>
      <c r="W246" s="202">
        <f>IF(H246&lt;=D$26*SQRT(P246),1,(1-C$30*SQRT(V246/O246))*SQRT(V246/O246))*(H246*D246)</f>
        <v>23.912</v>
      </c>
      <c r="X246" s="202">
        <f>-(H246*D246-W246)*D246</f>
        <v>0</v>
      </c>
      <c r="Y246" s="199">
        <f>+M246/C$12</f>
        <v>0.15126050420168066</v>
      </c>
      <c r="Z246" s="202">
        <f>+C246+T246+X246</f>
        <v>76</v>
      </c>
      <c r="AA246" s="200">
        <f t="shared" si="13"/>
        <v>3554.0397036282466</v>
      </c>
      <c r="AB246" s="200">
        <f>C$9/AA246</f>
        <v>0.22509596591824688</v>
      </c>
      <c r="AC246" s="1" t="str">
        <f t="shared" si="14"/>
        <v>Good</v>
      </c>
    </row>
    <row r="247" spans="1:29" s="16" customFormat="1" ht="12.75">
      <c r="A247" s="7" t="s">
        <v>395</v>
      </c>
      <c r="B247" s="199">
        <f t="shared" si="15"/>
        <v>0.21987437083809488</v>
      </c>
      <c r="C247" s="8">
        <v>76.9</v>
      </c>
      <c r="D247" s="11">
        <v>0.93</v>
      </c>
      <c r="E247" s="10">
        <v>1.65</v>
      </c>
      <c r="F247" s="14">
        <v>15.2</v>
      </c>
      <c r="G247" s="9">
        <v>4.59</v>
      </c>
      <c r="H247" s="8">
        <v>28.7</v>
      </c>
      <c r="I247" s="8">
        <v>13.1</v>
      </c>
      <c r="J247" s="9">
        <v>3.53</v>
      </c>
      <c r="K247" s="205">
        <f>12*F$9/I247</f>
        <v>27.480916030534353</v>
      </c>
      <c r="L247" s="10">
        <f>12*F$10/J247</f>
        <v>20.39660056657224</v>
      </c>
      <c r="M247" s="10">
        <f t="shared" si="12"/>
        <v>27.480916030534353</v>
      </c>
      <c r="N247" s="200">
        <f>+(PI()^2)*29000/(M247^2)</f>
        <v>378.99661671957864</v>
      </c>
      <c r="O247" s="200">
        <f>IF(M247&lt;=D$22,C$10*0.658^(C$10/N247),0.877*N247)</f>
        <v>47.31393157204871</v>
      </c>
      <c r="P247" s="200">
        <f>+C$10/O247</f>
        <v>1.0567711948405936</v>
      </c>
      <c r="Q247" s="201">
        <f>+G247/(D$25*SQRT(P247))</f>
        <v>0.3310702664158437</v>
      </c>
      <c r="R247" s="10">
        <f>+C$10*(D$31*D$25/G247)^2</f>
        <v>958.3435354873009</v>
      </c>
      <c r="S247" s="202">
        <f>IF(G247&lt;=D$25*SQRT(P247),1,(1-J241*SQRT(R247/O247))*SQRT(R247/O247))*(F247/2)</f>
        <v>7.6</v>
      </c>
      <c r="T247" s="202">
        <f>-4*(F247/2-S247)*E247</f>
        <v>0</v>
      </c>
      <c r="U247" s="201">
        <f>+H247/(D$26*SQRT(P247))</f>
        <v>0.7780206930495885</v>
      </c>
      <c r="V247" s="10">
        <f>+C$10*(D$30*D$26/H247)^2</f>
        <v>134.13722964950406</v>
      </c>
      <c r="W247" s="202">
        <f>IF(H247&lt;=D$26*SQRT(P247),1,(1-C$30*SQRT(V247/O247))*SQRT(V247/O247))*(H247*D247)</f>
        <v>26.691000000000003</v>
      </c>
      <c r="X247" s="202">
        <f>-(H247*D247-W247)*D247</f>
        <v>0</v>
      </c>
      <c r="Y247" s="199">
        <f>+M247/C$12</f>
        <v>0.13740458015267176</v>
      </c>
      <c r="Z247" s="202">
        <f>+C247+T247+X247</f>
        <v>76.9</v>
      </c>
      <c r="AA247" s="200">
        <f t="shared" si="13"/>
        <v>3638.441337890546</v>
      </c>
      <c r="AB247" s="200">
        <f>C$9/AA247</f>
        <v>0.21987437083809488</v>
      </c>
      <c r="AC247" s="1" t="str">
        <f t="shared" si="14"/>
        <v>Good</v>
      </c>
    </row>
    <row r="248" spans="1:29" s="16" customFormat="1" ht="12.75">
      <c r="A248" s="7" t="s">
        <v>461</v>
      </c>
      <c r="B248" s="199">
        <f t="shared" si="15"/>
        <v>0.23366938992415195</v>
      </c>
      <c r="C248" s="14">
        <v>76.9</v>
      </c>
      <c r="D248" s="11">
        <v>0.785</v>
      </c>
      <c r="E248" s="10">
        <v>1.42</v>
      </c>
      <c r="F248" s="14">
        <v>15.8</v>
      </c>
      <c r="G248" s="10">
        <v>5.57</v>
      </c>
      <c r="H248" s="14">
        <v>49.6</v>
      </c>
      <c r="I248" s="14">
        <v>17.7</v>
      </c>
      <c r="J248" s="10">
        <v>3.47</v>
      </c>
      <c r="K248" s="205">
        <f>12*F$9/I248</f>
        <v>20.338983050847457</v>
      </c>
      <c r="L248" s="10">
        <f>12*F$10/J248</f>
        <v>20.749279538904897</v>
      </c>
      <c r="M248" s="10">
        <f t="shared" si="12"/>
        <v>20.749279538904897</v>
      </c>
      <c r="N248" s="200">
        <f>+(PI()^2)*29000/(M248^2)</f>
        <v>664.8010550461476</v>
      </c>
      <c r="O248" s="200">
        <f>IF(M248&lt;=D$22,C$10*0.658^(C$10/N248),0.877*N248)</f>
        <v>48.45054742043809</v>
      </c>
      <c r="P248" s="200">
        <f>+C$10/O248</f>
        <v>1.0319800840662596</v>
      </c>
      <c r="Q248" s="201">
        <f>+G248/(D$25*SQRT(P248))</f>
        <v>0.4065533213263608</v>
      </c>
      <c r="R248" s="10">
        <f>+C$10*(D$31*D$25/G248)^2</f>
        <v>650.7829981724358</v>
      </c>
      <c r="S248" s="202">
        <f>IF(G248&lt;=D$25*SQRT(P248),1,(1-J242*SQRT(R248/O248))*SQRT(R248/O248))*(F248/2)</f>
        <v>7.9</v>
      </c>
      <c r="T248" s="202">
        <f>-4*(F248/2-S248)*E248</f>
        <v>0</v>
      </c>
      <c r="U248" s="201">
        <f>+H248/(D$26*SQRT(P248))</f>
        <v>1.3606478923717662</v>
      </c>
      <c r="V248" s="10">
        <f>+C$10*(D$30*D$26/H248)^2</f>
        <v>44.91069470684834</v>
      </c>
      <c r="W248" s="202">
        <f>IF(H248&lt;=D$26*SQRT(P248),1,(1-C$30*SQRT(V248/O248))*SQRT(V248/O248))*(H248*D248)</f>
        <v>30.990238690864164</v>
      </c>
      <c r="X248" s="202">
        <f>-(H248*D248-W248)*D248</f>
        <v>-6.237422627671632</v>
      </c>
      <c r="Y248" s="199">
        <f>+M248/C$12</f>
        <v>0.10374639769452448</v>
      </c>
      <c r="Z248" s="202">
        <f>+C248+T248+X248</f>
        <v>70.66257737232837</v>
      </c>
      <c r="AA248" s="200">
        <f t="shared" si="13"/>
        <v>3423.6405558283714</v>
      </c>
      <c r="AB248" s="200">
        <f>C$9/AA248</f>
        <v>0.23366938992415195</v>
      </c>
      <c r="AC248" s="1" t="str">
        <f t="shared" si="14"/>
        <v>Good</v>
      </c>
    </row>
    <row r="249" spans="1:29" s="16" customFormat="1" ht="12.75">
      <c r="A249" s="7" t="s">
        <v>426</v>
      </c>
      <c r="B249" s="199">
        <f t="shared" si="15"/>
        <v>0.21852583603477133</v>
      </c>
      <c r="C249" s="14">
        <v>77</v>
      </c>
      <c r="D249" s="11">
        <v>0.84</v>
      </c>
      <c r="E249" s="10">
        <v>1.44</v>
      </c>
      <c r="F249" s="14">
        <v>16.6</v>
      </c>
      <c r="G249" s="10">
        <v>5.75</v>
      </c>
      <c r="H249" s="14">
        <v>38.2</v>
      </c>
      <c r="I249" s="14">
        <v>15.3</v>
      </c>
      <c r="J249" s="10">
        <v>3.76</v>
      </c>
      <c r="K249" s="205">
        <f>12*F$9/I249</f>
        <v>23.52941176470588</v>
      </c>
      <c r="L249" s="10">
        <f>12*F$10/J249</f>
        <v>19.148936170212767</v>
      </c>
      <c r="M249" s="10">
        <f t="shared" si="12"/>
        <v>23.52941176470588</v>
      </c>
      <c r="N249" s="200">
        <f>+(PI()^2)*29000/(M249^2)</f>
        <v>516.982215534562</v>
      </c>
      <c r="O249" s="200">
        <f>IF(M249&lt;=D$22,C$10*0.658^(C$10/N249),0.877*N249)</f>
        <v>48.01641136503345</v>
      </c>
      <c r="P249" s="200">
        <f>+C$10/O249</f>
        <v>1.0413106389789688</v>
      </c>
      <c r="Q249" s="201">
        <f>+G249/(D$25*SQRT(P249))</f>
        <v>0.4178069578454393</v>
      </c>
      <c r="R249" s="10">
        <f>+C$10*(D$31*D$25/G249)^2</f>
        <v>610.6760662381853</v>
      </c>
      <c r="S249" s="202">
        <f>IF(G249&lt;=D$25*SQRT(P249),1,(1-J243*SQRT(R249/O249))*SQRT(R249/O249))*(F249/2)</f>
        <v>8.3</v>
      </c>
      <c r="T249" s="202">
        <f>-4*(F249/2-S249)*E249</f>
        <v>0</v>
      </c>
      <c r="U249" s="201">
        <f>+H249/(D$26*SQRT(P249))</f>
        <v>1.0432128908350908</v>
      </c>
      <c r="V249" s="10">
        <f>+C$10*(D$30*D$26/H249)^2</f>
        <v>75.71577991968422</v>
      </c>
      <c r="W249" s="202">
        <f>IF(H249&lt;=D$26*SQRT(P249),1,(1-C$30*SQRT(V249/O249))*SQRT(V249/O249))*(H249*D249)</f>
        <v>31.18629147928067</v>
      </c>
      <c r="X249" s="202">
        <f>-(H249*D249-W249)*D249</f>
        <v>-0.7574351574042387</v>
      </c>
      <c r="Y249" s="199">
        <f>+M249/C$12</f>
        <v>0.1176470588235294</v>
      </c>
      <c r="Z249" s="202">
        <f>+C249+T249+X249</f>
        <v>76.24256484259575</v>
      </c>
      <c r="AA249" s="200">
        <f t="shared" si="13"/>
        <v>3660.8943570073143</v>
      </c>
      <c r="AB249" s="200">
        <f>C$9/AA249</f>
        <v>0.21852583603477133</v>
      </c>
      <c r="AC249" s="1" t="str">
        <f t="shared" si="14"/>
        <v>Good</v>
      </c>
    </row>
    <row r="250" spans="1:29" s="16" customFormat="1" ht="12.75">
      <c r="A250" s="7" t="s">
        <v>410</v>
      </c>
      <c r="B250" s="199">
        <f t="shared" si="15"/>
        <v>0.21624363900528173</v>
      </c>
      <c r="C250" s="8">
        <v>77.5</v>
      </c>
      <c r="D250" s="11">
        <v>0.87</v>
      </c>
      <c r="E250" s="10">
        <v>1.57</v>
      </c>
      <c r="F250" s="14">
        <v>15.8</v>
      </c>
      <c r="G250" s="9">
        <v>5.03</v>
      </c>
      <c r="H250" s="8">
        <v>34.3</v>
      </c>
      <c r="I250" s="8">
        <v>14.3</v>
      </c>
      <c r="J250" s="9">
        <v>3.66</v>
      </c>
      <c r="K250" s="205">
        <f>12*F$9/I250</f>
        <v>25.174825174825173</v>
      </c>
      <c r="L250" s="10">
        <f>12*F$10/J250</f>
        <v>19.672131147540984</v>
      </c>
      <c r="M250" s="10">
        <f t="shared" si="12"/>
        <v>25.174825174825173</v>
      </c>
      <c r="N250" s="200">
        <f>+(PI()^2)*29000/(M250^2)</f>
        <v>451.61131724833433</v>
      </c>
      <c r="O250" s="200">
        <f>IF(M250&lt;=D$22,C$10*0.658^(C$10/N250),0.877*N250)</f>
        <v>47.735881123001086</v>
      </c>
      <c r="P250" s="200">
        <f>+C$10/O250</f>
        <v>1.0474301264318335</v>
      </c>
      <c r="Q250" s="201">
        <f>+G250/(D$25*SQRT(P250))</f>
        <v>0.3644210295603389</v>
      </c>
      <c r="R250" s="10">
        <f>+C$10*(D$31*D$25/G250)^2</f>
        <v>798.0141987043941</v>
      </c>
      <c r="S250" s="202">
        <f>IF(G250&lt;=D$25*SQRT(P250),1,(1-J244*SQRT(R250/O250))*SQRT(R250/O250))*(F250/2)</f>
        <v>7.9</v>
      </c>
      <c r="T250" s="202">
        <f>-4*(F250/2-S250)*E250</f>
        <v>0</v>
      </c>
      <c r="U250" s="201">
        <f>+H250/(D$26*SQRT(P250))</f>
        <v>0.9339665544711583</v>
      </c>
      <c r="V250" s="10">
        <f>+C$10*(D$30*D$26/H250)^2</f>
        <v>93.91282092495477</v>
      </c>
      <c r="W250" s="202">
        <f>IF(H250&lt;=D$26*SQRT(P250),1,(1-C$30*SQRT(V250/O250))*SQRT(V250/O250))*(H250*D250)</f>
        <v>29.840999999999998</v>
      </c>
      <c r="X250" s="202">
        <f>-(H250*D250-W250)*D250</f>
        <v>0</v>
      </c>
      <c r="Y250" s="199">
        <f>+M250/C$12</f>
        <v>0.12587412587412586</v>
      </c>
      <c r="Z250" s="202">
        <f>+C250+T250+X250</f>
        <v>77.5</v>
      </c>
      <c r="AA250" s="200">
        <f t="shared" si="13"/>
        <v>3699.530787032584</v>
      </c>
      <c r="AB250" s="200">
        <f>C$9/AA250</f>
        <v>0.21624363900528173</v>
      </c>
      <c r="AC250" s="1" t="str">
        <f t="shared" si="14"/>
        <v>Good</v>
      </c>
    </row>
    <row r="251" spans="1:29" s="16" customFormat="1" ht="12.75">
      <c r="A251" s="7" t="s">
        <v>445</v>
      </c>
      <c r="B251" s="199">
        <f t="shared" si="15"/>
        <v>0.2188669785594376</v>
      </c>
      <c r="C251" s="8">
        <v>77.6</v>
      </c>
      <c r="D251" s="11">
        <v>0.96</v>
      </c>
      <c r="E251" s="10">
        <v>1.73</v>
      </c>
      <c r="F251" s="14">
        <v>11.9</v>
      </c>
      <c r="G251" s="9">
        <v>3.45</v>
      </c>
      <c r="H251" s="8">
        <v>35.6</v>
      </c>
      <c r="I251" s="8">
        <v>15.8</v>
      </c>
      <c r="J251" s="9">
        <v>2.52</v>
      </c>
      <c r="K251" s="205">
        <f>12*F$9/I251</f>
        <v>22.78481012658228</v>
      </c>
      <c r="L251" s="10">
        <f>12*F$10/J251</f>
        <v>28.571428571428573</v>
      </c>
      <c r="M251" s="10">
        <f t="shared" si="12"/>
        <v>28.571428571428573</v>
      </c>
      <c r="N251" s="200">
        <f>+(PI()^2)*29000/(M251^2)</f>
        <v>350.6176963486994</v>
      </c>
      <c r="O251" s="200">
        <f>IF(M251&lt;=D$22,C$10*0.658^(C$10/N251),0.877*N251)</f>
        <v>47.10294087472761</v>
      </c>
      <c r="P251" s="200">
        <f>+C$10/O251</f>
        <v>1.0615048460132723</v>
      </c>
      <c r="Q251" s="201">
        <f>+G251/(D$25*SQRT(P251))</f>
        <v>0.24828820039233562</v>
      </c>
      <c r="R251" s="10">
        <f>+C$10*(D$31*D$25/G251)^2</f>
        <v>1696.3224062171812</v>
      </c>
      <c r="S251" s="202">
        <f>IF(G251&lt;=D$25*SQRT(P251),1,(1-J245*SQRT(R251/O251))*SQRT(R251/O251))*(F251/2)</f>
        <v>5.95</v>
      </c>
      <c r="T251" s="202">
        <f>-4*(F251/2-S251)*E251</f>
        <v>0</v>
      </c>
      <c r="U251" s="201">
        <f>+H251/(D$26*SQRT(P251))</f>
        <v>0.9629167518765885</v>
      </c>
      <c r="V251" s="10">
        <f>+C$10*(D$30*D$26/H251)^2</f>
        <v>87.17925032350713</v>
      </c>
      <c r="W251" s="202">
        <f>IF(H251&lt;=D$26*SQRT(P251),1,(1-C$30*SQRT(V251/O251))*SQRT(V251/O251))*(H251*D251)</f>
        <v>34.176</v>
      </c>
      <c r="X251" s="202">
        <f>-(H251*D251-W251)*D251</f>
        <v>0</v>
      </c>
      <c r="Y251" s="199">
        <f>+M251/C$12</f>
        <v>0.14285714285714288</v>
      </c>
      <c r="Z251" s="202">
        <f>+C251+T251+X251</f>
        <v>77.6</v>
      </c>
      <c r="AA251" s="200">
        <f t="shared" si="13"/>
        <v>3655.188211878862</v>
      </c>
      <c r="AB251" s="200">
        <f>C$9/AA251</f>
        <v>0.2188669785594376</v>
      </c>
      <c r="AC251" s="1" t="str">
        <f t="shared" si="14"/>
        <v>Good</v>
      </c>
    </row>
    <row r="252" spans="1:29" s="16" customFormat="1" ht="12.75">
      <c r="A252" s="7" t="s">
        <v>446</v>
      </c>
      <c r="B252" s="199">
        <f t="shared" si="15"/>
        <v>0.20956276064550525</v>
      </c>
      <c r="C252" s="14">
        <v>81.4</v>
      </c>
      <c r="D252" s="11">
        <v>0.83</v>
      </c>
      <c r="E252" s="10">
        <v>1.58</v>
      </c>
      <c r="F252" s="14">
        <v>15.8</v>
      </c>
      <c r="G252" s="10">
        <v>5.03</v>
      </c>
      <c r="H252" s="14">
        <v>41.2</v>
      </c>
      <c r="I252" s="14">
        <v>16.4</v>
      </c>
      <c r="J252" s="10">
        <v>3.58</v>
      </c>
      <c r="K252" s="205">
        <f>12*F$9/I252</f>
        <v>21.951219512195124</v>
      </c>
      <c r="L252" s="10">
        <f>12*F$10/J252</f>
        <v>20.11173184357542</v>
      </c>
      <c r="M252" s="10">
        <f t="shared" si="12"/>
        <v>21.951219512195124</v>
      </c>
      <c r="N252" s="200">
        <f>+(PI()^2)*29000/(M252^2)</f>
        <v>593.9917838872901</v>
      </c>
      <c r="O252" s="200">
        <f>IF(M252&lt;=D$22,C$10*0.658^(C$10/N252),0.877*N252)</f>
        <v>48.26907118248182</v>
      </c>
      <c r="P252" s="200">
        <f>+C$10/O252</f>
        <v>1.0358599984444363</v>
      </c>
      <c r="Q252" s="201">
        <f>+G252/(D$25*SQRT(P252))</f>
        <v>0.36645059407830166</v>
      </c>
      <c r="R252" s="10">
        <f>+C$10*(D$31*D$25/G252)^2</f>
        <v>798.0141987043941</v>
      </c>
      <c r="S252" s="202">
        <f>IF(G252&lt;=D$25*SQRT(P252),1,(1-J246*SQRT(R252/O252))*SQRT(R252/O252))*(F252/2)</f>
        <v>7.9</v>
      </c>
      <c r="T252" s="202">
        <f>-4*(F252/2-S252)*E252</f>
        <v>0</v>
      </c>
      <c r="U252" s="201">
        <f>+H252/(D$26*SQRT(P252))</f>
        <v>1.1280969360447486</v>
      </c>
      <c r="V252" s="10">
        <f>+C$10*(D$30*D$26/H252)^2</f>
        <v>65.09066281576963</v>
      </c>
      <c r="W252" s="202">
        <f>IF(H252&lt;=D$26*SQRT(P252),1,(1-C$30*SQRT(V252/O252))*SQRT(V252/O252))*(H252*D252)</f>
        <v>31.409655019115046</v>
      </c>
      <c r="X252" s="202">
        <f>-(H252*D252-W252)*D252</f>
        <v>-2.31266633413451</v>
      </c>
      <c r="Y252" s="199">
        <f>+M252/C$12</f>
        <v>0.10975609756097562</v>
      </c>
      <c r="Z252" s="202">
        <f>+C252+T252+X252</f>
        <v>79.0873336658655</v>
      </c>
      <c r="AA252" s="200">
        <f t="shared" si="13"/>
        <v>3817.4721383503525</v>
      </c>
      <c r="AB252" s="200">
        <f>C$9/AA252</f>
        <v>0.20956276064550525</v>
      </c>
      <c r="AC252" s="1" t="str">
        <f t="shared" si="14"/>
        <v>Good</v>
      </c>
    </row>
    <row r="253" spans="1:29" s="16" customFormat="1" ht="12.75">
      <c r="A253" s="7" t="s">
        <v>245</v>
      </c>
      <c r="B253" s="199">
        <f t="shared" si="15"/>
        <v>0.25077870236915223</v>
      </c>
      <c r="C253" s="8">
        <v>81.9</v>
      </c>
      <c r="D253" s="10">
        <v>1.53</v>
      </c>
      <c r="E253" s="10">
        <v>2.47</v>
      </c>
      <c r="F253" s="14">
        <v>13.1</v>
      </c>
      <c r="G253" s="9">
        <v>2.66</v>
      </c>
      <c r="H253" s="9">
        <v>6.35</v>
      </c>
      <c r="I253" s="9">
        <v>6.16</v>
      </c>
      <c r="J253" s="9">
        <v>3.38</v>
      </c>
      <c r="K253" s="205">
        <f>12*F$9/I253</f>
        <v>58.44155844155844</v>
      </c>
      <c r="L253" s="10">
        <f>12*F$10/J253</f>
        <v>21.301775147928996</v>
      </c>
      <c r="M253" s="10">
        <f t="shared" si="12"/>
        <v>58.44155844155844</v>
      </c>
      <c r="N253" s="200">
        <f>+(PI()^2)*29000/(M253^2)</f>
        <v>83.80195804087433</v>
      </c>
      <c r="O253" s="200">
        <f>IF(M253&lt;=D$22,C$10*0.658^(C$10/N253),0.877*N253)</f>
        <v>38.950715015787196</v>
      </c>
      <c r="P253" s="200">
        <f>+C$10/O253</f>
        <v>1.2836734827520984</v>
      </c>
      <c r="Q253" s="201">
        <f>+G253/(D$25*SQRT(P253))</f>
        <v>0.17408138282520172</v>
      </c>
      <c r="R253" s="10">
        <f>+C$10*(D$31*D$25/G253)^2</f>
        <v>2853.5357340720225</v>
      </c>
      <c r="S253" s="202">
        <f>IF(G253&lt;=D$25*SQRT(P253),1,(1-J247*SQRT(R253/O253))*SQRT(R253/O253))*(F253/2)</f>
        <v>6.55</v>
      </c>
      <c r="T253" s="202">
        <f>-4*(F253/2-S253)*E253</f>
        <v>0</v>
      </c>
      <c r="U253" s="201">
        <f>+H253/(D$26*SQRT(P253))</f>
        <v>0.15618746463299624</v>
      </c>
      <c r="V253" s="10">
        <f>+C$10*(D$30*D$26/H253)^2</f>
        <v>2740.095348502698</v>
      </c>
      <c r="W253" s="202">
        <f>IF(H253&lt;=D$26*SQRT(P253),1,(1-C$30*SQRT(V253/O253))*SQRT(V253/O253))*(H253*D253)</f>
        <v>9.7155</v>
      </c>
      <c r="X253" s="202">
        <f>-(H253*D253-W253)*D253</f>
        <v>0</v>
      </c>
      <c r="Y253" s="199">
        <f>+M253/C$12</f>
        <v>0.2922077922077922</v>
      </c>
      <c r="Z253" s="202">
        <f>+C253+T253+X253</f>
        <v>81.9</v>
      </c>
      <c r="AA253" s="200">
        <f t="shared" si="13"/>
        <v>3190.063559792972</v>
      </c>
      <c r="AB253" s="200">
        <f>C$9/AA253</f>
        <v>0.25077870236915223</v>
      </c>
      <c r="AC253" s="1" t="str">
        <f t="shared" si="14"/>
        <v>Good</v>
      </c>
    </row>
    <row r="254" spans="1:29" s="16" customFormat="1" ht="12.75">
      <c r="A254" s="7" t="s">
        <v>359</v>
      </c>
      <c r="B254" s="199">
        <f t="shared" si="15"/>
        <v>0.21163565023034156</v>
      </c>
      <c r="C254" s="8">
        <v>82</v>
      </c>
      <c r="D254" s="10">
        <v>1.16</v>
      </c>
      <c r="E254" s="10">
        <v>2.09</v>
      </c>
      <c r="F254" s="14">
        <v>13.3</v>
      </c>
      <c r="G254" s="9">
        <v>3.18</v>
      </c>
      <c r="H254" s="8">
        <v>18.6</v>
      </c>
      <c r="I254" s="8">
        <v>10.8</v>
      </c>
      <c r="J254" s="9">
        <v>3.17</v>
      </c>
      <c r="K254" s="205">
        <f>12*F$9/I254</f>
        <v>33.33333333333333</v>
      </c>
      <c r="L254" s="10">
        <f>12*F$10/J254</f>
        <v>22.71293375394322</v>
      </c>
      <c r="M254" s="10">
        <f t="shared" si="12"/>
        <v>33.33333333333333</v>
      </c>
      <c r="N254" s="200">
        <f>+(PI()^2)*29000/(M254^2)</f>
        <v>257.5966748684323</v>
      </c>
      <c r="O254" s="200">
        <f>IF(M254&lt;=D$22,C$10*0.658^(C$10/N254),0.877*N254)</f>
        <v>46.098554522157286</v>
      </c>
      <c r="P254" s="200">
        <f>+C$10/O254</f>
        <v>1.0846327074305004</v>
      </c>
      <c r="Q254" s="201">
        <f>+G254/(D$25*SQRT(P254))</f>
        <v>0.22640381879695684</v>
      </c>
      <c r="R254" s="10">
        <f>+C$10*(D$31*D$25/G254)^2</f>
        <v>1996.6058937542027</v>
      </c>
      <c r="S254" s="202">
        <f>IF(G254&lt;=D$25*SQRT(P254),1,(1-J248*SQRT(R254/O254))*SQRT(R254/O254))*(F254/2)</f>
        <v>6.65</v>
      </c>
      <c r="T254" s="202">
        <f>-4*(F254/2-S254)*E254</f>
        <v>0</v>
      </c>
      <c r="U254" s="201">
        <f>+H254/(D$26*SQRT(P254))</f>
        <v>0.4977042287343512</v>
      </c>
      <c r="V254" s="10">
        <f>+C$10*(D$30*D$26/H254)^2</f>
        <v>319.3649401375881</v>
      </c>
      <c r="W254" s="202">
        <f>IF(H254&lt;=D$26*SQRT(P254),1,(1-C$30*SQRT(V254/O254))*SQRT(V254/O254))*(H254*D254)</f>
        <v>21.576</v>
      </c>
      <c r="X254" s="202">
        <f>-(H254*D254-W254)*D254</f>
        <v>0</v>
      </c>
      <c r="Y254" s="199">
        <f>+M254/C$12</f>
        <v>0.16666666666666663</v>
      </c>
      <c r="Z254" s="202">
        <f>+C254+T254+X254</f>
        <v>82</v>
      </c>
      <c r="AA254" s="200">
        <f t="shared" si="13"/>
        <v>3780.0814708168973</v>
      </c>
      <c r="AB254" s="200">
        <f>C$9/AA254</f>
        <v>0.21163565023034156</v>
      </c>
      <c r="AC254" s="1" t="str">
        <f t="shared" si="14"/>
        <v>Good</v>
      </c>
    </row>
    <row r="255" spans="1:29" s="16" customFormat="1" ht="12.75">
      <c r="A255" s="7" t="s">
        <v>447</v>
      </c>
      <c r="B255" s="199">
        <f t="shared" si="15"/>
        <v>0.20712289678307752</v>
      </c>
      <c r="C255" s="8">
        <v>82</v>
      </c>
      <c r="D255" s="10">
        <v>1.03</v>
      </c>
      <c r="E255" s="10">
        <v>1.81</v>
      </c>
      <c r="F255" s="14">
        <v>12</v>
      </c>
      <c r="G255" s="9">
        <v>3.31</v>
      </c>
      <c r="H255" s="8">
        <v>33.3</v>
      </c>
      <c r="I255" s="8">
        <v>15.8</v>
      </c>
      <c r="J255" s="9">
        <v>2.52</v>
      </c>
      <c r="K255" s="205">
        <f>12*F$9/I255</f>
        <v>22.78481012658228</v>
      </c>
      <c r="L255" s="10">
        <f>12*F$10/J255</f>
        <v>28.571428571428573</v>
      </c>
      <c r="M255" s="10">
        <f t="shared" si="12"/>
        <v>28.571428571428573</v>
      </c>
      <c r="N255" s="200">
        <f>+(PI()^2)*29000/(M255^2)</f>
        <v>350.6176963486994</v>
      </c>
      <c r="O255" s="200">
        <f>IF(M255&lt;=D$22,C$10*0.658^(C$10/N255),0.877*N255)</f>
        <v>47.10294087472761</v>
      </c>
      <c r="P255" s="200">
        <f>+C$10/O255</f>
        <v>1.0615048460132723</v>
      </c>
      <c r="Q255" s="201">
        <f>+G255/(D$25*SQRT(P255))</f>
        <v>0.23821273718800895</v>
      </c>
      <c r="R255" s="10">
        <f>+C$10*(D$31*D$25/G255)^2</f>
        <v>1842.8526063106399</v>
      </c>
      <c r="S255" s="202">
        <f>IF(G255&lt;=D$25*SQRT(P255),1,(1-J249*SQRT(R255/O255))*SQRT(R255/O255))*(F255/2)</f>
        <v>6</v>
      </c>
      <c r="T255" s="202">
        <f>-4*(F255/2-S255)*E255</f>
        <v>0</v>
      </c>
      <c r="U255" s="201">
        <f>+H255/(D$26*SQRT(P255))</f>
        <v>0.9007058381317526</v>
      </c>
      <c r="V255" s="10">
        <f>+C$10*(D$30*D$26/H255)^2</f>
        <v>99.63792142593046</v>
      </c>
      <c r="W255" s="202">
        <f>IF(H255&lt;=D$26*SQRT(P255),1,(1-C$30*SQRT(V255/O255))*SQRT(V255/O255))*(H255*D255)</f>
        <v>34.299</v>
      </c>
      <c r="X255" s="202">
        <f>-(H255*D255-W255)*D255</f>
        <v>0</v>
      </c>
      <c r="Y255" s="199">
        <f>+M255/C$12</f>
        <v>0.14285714285714288</v>
      </c>
      <c r="Z255" s="202">
        <f>+C255+T255+X255</f>
        <v>82</v>
      </c>
      <c r="AA255" s="200">
        <f t="shared" si="13"/>
        <v>3862.441151727664</v>
      </c>
      <c r="AB255" s="200">
        <f>C$9/AA255</f>
        <v>0.20712289678307752</v>
      </c>
      <c r="AC255" s="1" t="str">
        <f t="shared" si="14"/>
        <v>Good</v>
      </c>
    </row>
    <row r="256" spans="1:29" s="16" customFormat="1" ht="12.75">
      <c r="A256" s="7" t="s">
        <v>379</v>
      </c>
      <c r="B256" s="199">
        <f t="shared" si="15"/>
        <v>0.20613153452592706</v>
      </c>
      <c r="C256" s="8">
        <v>82.9</v>
      </c>
      <c r="D256" s="10">
        <v>1.06</v>
      </c>
      <c r="E256" s="10">
        <v>1.93</v>
      </c>
      <c r="F256" s="14">
        <v>14.4</v>
      </c>
      <c r="G256" s="9">
        <v>3.72</v>
      </c>
      <c r="H256" s="8">
        <v>22.5</v>
      </c>
      <c r="I256" s="8">
        <v>12</v>
      </c>
      <c r="J256" s="9">
        <v>3.39</v>
      </c>
      <c r="K256" s="205">
        <f>12*F$9/I256</f>
        <v>30</v>
      </c>
      <c r="L256" s="10">
        <f>12*F$10/J256</f>
        <v>21.238938053097343</v>
      </c>
      <c r="M256" s="10">
        <f t="shared" si="12"/>
        <v>30</v>
      </c>
      <c r="N256" s="200">
        <f>+(PI()^2)*29000/(M256^2)</f>
        <v>318.0205862573237</v>
      </c>
      <c r="O256" s="200">
        <f>IF(M256&lt;=D$22,C$10*0.658^(C$10/N256),0.877*N256)</f>
        <v>46.81564595677548</v>
      </c>
      <c r="P256" s="200">
        <f>+C$10/O256</f>
        <v>1.0680190132624596</v>
      </c>
      <c r="Q256" s="201">
        <f>+G256/(D$25*SQRT(P256))</f>
        <v>0.26690175161961716</v>
      </c>
      <c r="R256" s="10">
        <f>+C$10*(D$31*D$25/G256)^2</f>
        <v>1459.0181986356806</v>
      </c>
      <c r="S256" s="202">
        <f>IF(G256&lt;=D$25*SQRT(P256),1,(1-J250*SQRT(R256/O256))*SQRT(R256/O256))*(F256/2)</f>
        <v>7.2</v>
      </c>
      <c r="T256" s="202">
        <f>-4*(F256/2-S256)*E256</f>
        <v>0</v>
      </c>
      <c r="U256" s="201">
        <f>+H256/(D$26*SQRT(P256))</f>
        <v>0.6067262160653779</v>
      </c>
      <c r="V256" s="10">
        <f>+C$10*(D$30*D$26/H256)^2</f>
        <v>218.24690309135804</v>
      </c>
      <c r="W256" s="202">
        <f>IF(H256&lt;=D$26*SQRT(P256),1,(1-C$30*SQRT(V256/O256))*SQRT(V256/O256))*(H256*D256)</f>
        <v>23.85</v>
      </c>
      <c r="X256" s="202">
        <f>-(H256*D256-W256)*D256</f>
        <v>0</v>
      </c>
      <c r="Y256" s="199">
        <f>+M256/C$12</f>
        <v>0.15</v>
      </c>
      <c r="Z256" s="202">
        <f>+C256+T256+X256</f>
        <v>82.9</v>
      </c>
      <c r="AA256" s="200">
        <f t="shared" si="13"/>
        <v>3881.017049816687</v>
      </c>
      <c r="AB256" s="200">
        <f>C$9/AA256</f>
        <v>0.20613153452592706</v>
      </c>
      <c r="AC256" s="1" t="str">
        <f t="shared" si="14"/>
        <v>Good</v>
      </c>
    </row>
    <row r="257" spans="1:29" s="16" customFormat="1" ht="12.75">
      <c r="A257" s="7" t="s">
        <v>427</v>
      </c>
      <c r="B257" s="199">
        <f t="shared" si="15"/>
        <v>0.20087143554172698</v>
      </c>
      <c r="C257" s="14">
        <v>82.9</v>
      </c>
      <c r="D257" s="11">
        <v>0.885</v>
      </c>
      <c r="E257" s="10">
        <v>1.57</v>
      </c>
      <c r="F257" s="14">
        <v>16.6</v>
      </c>
      <c r="G257" s="10">
        <v>5.29</v>
      </c>
      <c r="H257" s="14">
        <v>36.2</v>
      </c>
      <c r="I257" s="14">
        <v>15.4</v>
      </c>
      <c r="J257" s="10">
        <v>3.8</v>
      </c>
      <c r="K257" s="205">
        <f>12*F$9/I257</f>
        <v>23.376623376623375</v>
      </c>
      <c r="L257" s="10">
        <f>12*F$10/J257</f>
        <v>18.947368421052634</v>
      </c>
      <c r="M257" s="10">
        <f t="shared" si="12"/>
        <v>23.376623376623375</v>
      </c>
      <c r="N257" s="200">
        <f>+(PI()^2)*29000/(M257^2)</f>
        <v>523.7622377554646</v>
      </c>
      <c r="O257" s="200">
        <f>IF(M257&lt;=D$22,C$10*0.658^(C$10/N257),0.877*N257)</f>
        <v>48.04157900732486</v>
      </c>
      <c r="P257" s="200">
        <f>+C$10/O257</f>
        <v>1.040765125400573</v>
      </c>
      <c r="Q257" s="201">
        <f>+G257/(D$25*SQRT(P257))</f>
        <v>0.3844831243995823</v>
      </c>
      <c r="R257" s="10">
        <f>+C$10*(D$31*D$25/G257)^2</f>
        <v>721.4981878995573</v>
      </c>
      <c r="S257" s="202">
        <f>IF(G257&lt;=D$25*SQRT(P257),1,(1-J251*SQRT(R257/O257))*SQRT(R257/O257))*(F257/2)</f>
        <v>8.3</v>
      </c>
      <c r="T257" s="202">
        <f>-4*(F257/2-S257)*E257</f>
        <v>0</v>
      </c>
      <c r="U257" s="201">
        <f>+H257/(D$26*SQRT(P257))</f>
        <v>0.9888534651715069</v>
      </c>
      <c r="V257" s="10">
        <f>+C$10*(D$30*D$26/H257)^2</f>
        <v>84.31328003571318</v>
      </c>
      <c r="W257" s="202">
        <f>IF(H257&lt;=D$26*SQRT(P257),1,(1-C$30*SQRT(V257/O257))*SQRT(V257/O257))*(H257*D257)</f>
        <v>32.037000000000006</v>
      </c>
      <c r="X257" s="202">
        <f>-(H257*D257-W257)*D257</f>
        <v>0</v>
      </c>
      <c r="Y257" s="199">
        <f>+M257/C$12</f>
        <v>0.11688311688311687</v>
      </c>
      <c r="Z257" s="202">
        <f>+C257+T257+X257</f>
        <v>82.9</v>
      </c>
      <c r="AA257" s="200">
        <f t="shared" si="13"/>
        <v>3982.6468997072316</v>
      </c>
      <c r="AB257" s="200">
        <f>C$9/AA257</f>
        <v>0.20087143554172698</v>
      </c>
      <c r="AC257" s="1" t="str">
        <f t="shared" si="14"/>
        <v>Good</v>
      </c>
    </row>
    <row r="258" spans="1:29" s="16" customFormat="1" ht="12.75">
      <c r="A258" s="7" t="s">
        <v>272</v>
      </c>
      <c r="B258" s="199">
        <f t="shared" si="15"/>
        <v>0.23590525880491856</v>
      </c>
      <c r="C258" s="8">
        <v>83.3</v>
      </c>
      <c r="D258" s="10">
        <v>1.29</v>
      </c>
      <c r="E258" s="10">
        <v>2.07</v>
      </c>
      <c r="F258" s="14">
        <v>16.1</v>
      </c>
      <c r="G258" s="9">
        <v>3.89</v>
      </c>
      <c r="H258" s="9">
        <v>8.84</v>
      </c>
      <c r="I258" s="9">
        <v>6.79</v>
      </c>
      <c r="J258" s="9">
        <v>4.17</v>
      </c>
      <c r="K258" s="205">
        <f>12*F$9/I258</f>
        <v>53.019145802650954</v>
      </c>
      <c r="L258" s="10">
        <f>12*F$10/J258</f>
        <v>17.26618705035971</v>
      </c>
      <c r="M258" s="10">
        <f t="shared" si="12"/>
        <v>53.019145802650954</v>
      </c>
      <c r="N258" s="200">
        <f>+(PI()^2)*29000/(M258^2)</f>
        <v>101.81981188101584</v>
      </c>
      <c r="O258" s="200">
        <f>IF(M258&lt;=D$22,C$10*0.658^(C$10/N258),0.877*N258)</f>
        <v>40.71058689097103</v>
      </c>
      <c r="P258" s="200">
        <f>+C$10/O258</f>
        <v>1.2281817536531072</v>
      </c>
      <c r="Q258" s="201">
        <f>+G258/(D$25*SQRT(P258))</f>
        <v>0.26026529255275666</v>
      </c>
      <c r="R258" s="10">
        <f>+C$10*(D$31*D$25/G258)^2</f>
        <v>1334.2812590453407</v>
      </c>
      <c r="S258" s="202">
        <f>IF(G258&lt;=D$25*SQRT(P258),1,(1-J252*SQRT(R258/O258))*SQRT(R258/O258))*(F258/2)</f>
        <v>8.05</v>
      </c>
      <c r="T258" s="202">
        <f>-4*(F258/2-S258)*E258</f>
        <v>0</v>
      </c>
      <c r="U258" s="201">
        <f>+H258/(D$26*SQRT(P258))</f>
        <v>0.22229038564779185</v>
      </c>
      <c r="V258" s="10">
        <f>+C$10*(D$30*D$26/H258)^2</f>
        <v>1413.867123548863</v>
      </c>
      <c r="W258" s="202">
        <f>IF(H258&lt;=D$26*SQRT(P258),1,(1-C$30*SQRT(V258/O258))*SQRT(V258/O258))*(H258*D258)</f>
        <v>11.4036</v>
      </c>
      <c r="X258" s="202">
        <f>-(H258*D258-W258)*D258</f>
        <v>0</v>
      </c>
      <c r="Y258" s="199">
        <f>+M258/C$12</f>
        <v>0.2650957290132548</v>
      </c>
      <c r="Z258" s="202">
        <f>+C258+T258+X258</f>
        <v>83.3</v>
      </c>
      <c r="AA258" s="200">
        <f t="shared" si="13"/>
        <v>3391.191888017887</v>
      </c>
      <c r="AB258" s="200">
        <f>C$9/AA258</f>
        <v>0.23590525880491856</v>
      </c>
      <c r="AC258" s="1" t="str">
        <f t="shared" si="14"/>
        <v>Good</v>
      </c>
    </row>
    <row r="259" spans="1:29" s="16" customFormat="1" ht="12.75">
      <c r="A259" s="21" t="s">
        <v>317</v>
      </c>
      <c r="B259" s="199">
        <f t="shared" si="15"/>
        <v>0.2182674826699152</v>
      </c>
      <c r="C259" s="14">
        <v>83.3</v>
      </c>
      <c r="D259" s="10">
        <v>1.4</v>
      </c>
      <c r="E259" s="10">
        <v>2.5</v>
      </c>
      <c r="F259" s="14">
        <v>11.9</v>
      </c>
      <c r="G259" s="10">
        <v>2.38</v>
      </c>
      <c r="H259" s="14">
        <v>11.3</v>
      </c>
      <c r="I259" s="10">
        <v>8.61</v>
      </c>
      <c r="J259" s="10">
        <v>2.91</v>
      </c>
      <c r="K259" s="205">
        <f>12*F$9/I259</f>
        <v>41.811846689895475</v>
      </c>
      <c r="L259" s="10">
        <f>12*F$10/J259</f>
        <v>24.74226804123711</v>
      </c>
      <c r="M259" s="10">
        <f t="shared" si="12"/>
        <v>41.811846689895475</v>
      </c>
      <c r="N259" s="200">
        <f>+(PI()^2)*29000/(M259^2)</f>
        <v>163.71898543393434</v>
      </c>
      <c r="O259" s="200">
        <f>IF(M259&lt;=D$22,C$10*0.658^(C$10/N259),0.877*N259)</f>
        <v>44.00033124099611</v>
      </c>
      <c r="P259" s="200">
        <f>+C$10/O259</f>
        <v>1.136355081650246</v>
      </c>
      <c r="Q259" s="201">
        <f>+G259/(D$25*SQRT(P259))</f>
        <v>0.16554569980985376</v>
      </c>
      <c r="R259" s="10">
        <f>+C$10*(D$31*D$25/G259)^2</f>
        <v>3564.451211072666</v>
      </c>
      <c r="S259" s="202">
        <f>IF(G259&lt;=D$25*SQRT(P259),1,(1-J253*SQRT(R259/O259))*SQRT(R259/O259))*(F259/2)</f>
        <v>5.95</v>
      </c>
      <c r="T259" s="202">
        <f>-4*(F259/2-S259)*E259</f>
        <v>0</v>
      </c>
      <c r="U259" s="201">
        <f>+H259/(D$26*SQRT(P259))</f>
        <v>0.2954072495619973</v>
      </c>
      <c r="V259" s="10">
        <f>+C$10*(D$30*D$26/H259)^2</f>
        <v>865.2791502075338</v>
      </c>
      <c r="W259" s="202">
        <f>IF(H259&lt;=D$26*SQRT(P259),1,(1-C$30*SQRT(V259/O259))*SQRT(V259/O259))*(H259*D259)</f>
        <v>15.82</v>
      </c>
      <c r="X259" s="202">
        <f>-(H259*D259-W259)*D259</f>
        <v>0</v>
      </c>
      <c r="Y259" s="199">
        <f>+M259/C$12</f>
        <v>0.20905923344947738</v>
      </c>
      <c r="Z259" s="202">
        <f>+C259+T259+X259</f>
        <v>83.3</v>
      </c>
      <c r="AA259" s="200">
        <f t="shared" si="13"/>
        <v>3665.2275923749758</v>
      </c>
      <c r="AB259" s="200">
        <f>C$9/AA259</f>
        <v>0.2182674826699152</v>
      </c>
      <c r="AC259" s="1" t="str">
        <f t="shared" si="14"/>
        <v>Good</v>
      </c>
    </row>
    <row r="260" spans="1:29" s="16" customFormat="1" ht="12.75">
      <c r="A260" s="7" t="s">
        <v>462</v>
      </c>
      <c r="B260" s="199">
        <f t="shared" si="15"/>
        <v>0.20470621340753822</v>
      </c>
      <c r="C260" s="14">
        <v>85.4</v>
      </c>
      <c r="D260" s="11">
        <v>0.865</v>
      </c>
      <c r="E260" s="10">
        <v>1.58</v>
      </c>
      <c r="F260" s="14">
        <v>15.8</v>
      </c>
      <c r="G260" s="10">
        <v>5.02</v>
      </c>
      <c r="H260" s="14">
        <v>45</v>
      </c>
      <c r="I260" s="14">
        <v>17.8</v>
      </c>
      <c r="J260" s="10">
        <v>3.49</v>
      </c>
      <c r="K260" s="205">
        <f>12*F$9/I260</f>
        <v>20.224719101123593</v>
      </c>
      <c r="L260" s="10">
        <f>12*F$10/J260</f>
        <v>20.630372492836674</v>
      </c>
      <c r="M260" s="10">
        <f t="shared" si="12"/>
        <v>20.630372492836674</v>
      </c>
      <c r="N260" s="200">
        <f>+(PI()^2)*29000/(M260^2)</f>
        <v>672.4865525473663</v>
      </c>
      <c r="O260" s="200">
        <f>IF(M260&lt;=D$22,C$10*0.658^(C$10/N260),0.877*N260)</f>
        <v>48.46798118611738</v>
      </c>
      <c r="P260" s="200">
        <f>+C$10/O260</f>
        <v>1.0316088843890499</v>
      </c>
      <c r="Q260" s="201">
        <f>+G260/(D$25*SQRT(P260))</f>
        <v>0.3664748337586615</v>
      </c>
      <c r="R260" s="10">
        <f>+C$10*(D$31*D$25/G260)^2</f>
        <v>801.1967048142096</v>
      </c>
      <c r="S260" s="202">
        <f>IF(G260&lt;=D$25*SQRT(P260),1,(1-J254*SQRT(R260/O260))*SQRT(R260/O260))*(F260/2)</f>
        <v>7.9</v>
      </c>
      <c r="T260" s="202">
        <f>-4*(F260/2-S260)*E260</f>
        <v>0</v>
      </c>
      <c r="U260" s="201">
        <f>+H260/(D$26*SQRT(P260))</f>
        <v>1.2346808485144352</v>
      </c>
      <c r="V260" s="10">
        <f>+C$10*(D$30*D$26/H260)^2</f>
        <v>54.56172577283951</v>
      </c>
      <c r="W260" s="202">
        <f>IF(H260&lt;=D$26*SQRT(P260),1,(1-C$30*SQRT(V260/O260))*SQRT(V260/O260))*(H260*D260)</f>
        <v>33.412131342193994</v>
      </c>
      <c r="X260" s="202">
        <f>-(H260*D260-W260)*D260</f>
        <v>-4.768631389002192</v>
      </c>
      <c r="Y260" s="199">
        <f>+M260/C$12</f>
        <v>0.10315186246418337</v>
      </c>
      <c r="Z260" s="202">
        <f>+C260+T260+X260</f>
        <v>80.63136861099781</v>
      </c>
      <c r="AA260" s="200">
        <f t="shared" si="13"/>
        <v>3908.039656848737</v>
      </c>
      <c r="AB260" s="200">
        <f>C$9/AA260</f>
        <v>0.20470621340753822</v>
      </c>
      <c r="AC260" s="1" t="str">
        <f t="shared" si="14"/>
        <v>Good</v>
      </c>
    </row>
    <row r="261" spans="1:29" s="16" customFormat="1" ht="12.75">
      <c r="A261" s="7" t="s">
        <v>411</v>
      </c>
      <c r="B261" s="199">
        <f t="shared" si="15"/>
        <v>0.19542750053814065</v>
      </c>
      <c r="C261" s="8">
        <v>85.7</v>
      </c>
      <c r="D261" s="11">
        <v>0.96</v>
      </c>
      <c r="E261" s="10">
        <v>1.73</v>
      </c>
      <c r="F261" s="14">
        <v>15.9</v>
      </c>
      <c r="G261" s="9">
        <v>4.6</v>
      </c>
      <c r="H261" s="8">
        <v>31</v>
      </c>
      <c r="I261" s="8">
        <v>14.4</v>
      </c>
      <c r="J261" s="9">
        <v>3.68</v>
      </c>
      <c r="K261" s="205">
        <f>12*F$9/I261</f>
        <v>25</v>
      </c>
      <c r="L261" s="10">
        <f>12*F$10/J261</f>
        <v>19.565217391304348</v>
      </c>
      <c r="M261" s="10">
        <f t="shared" si="12"/>
        <v>25</v>
      </c>
      <c r="N261" s="200">
        <f>+(PI()^2)*29000/(M261^2)</f>
        <v>457.9496442105462</v>
      </c>
      <c r="O261" s="200">
        <f>IF(M261&lt;=D$22,C$10*0.658^(C$10/N261),0.877*N261)</f>
        <v>47.76650738757987</v>
      </c>
      <c r="P261" s="200">
        <f>+C$10/O261</f>
        <v>1.046758549757416</v>
      </c>
      <c r="Q261" s="201">
        <f>+G261/(D$25*SQRT(P261))</f>
        <v>0.3333746321415509</v>
      </c>
      <c r="R261" s="10">
        <f>+C$10*(D$31*D$25/G261)^2</f>
        <v>954.1813534971647</v>
      </c>
      <c r="S261" s="202">
        <f>IF(G261&lt;=D$25*SQRT(P261),1,(1-J255*SQRT(R261/O261))*SQRT(R261/O261))*(F261/2)</f>
        <v>7.95</v>
      </c>
      <c r="T261" s="202">
        <f>-4*(F261/2-S261)*E261</f>
        <v>0</v>
      </c>
      <c r="U261" s="201">
        <f>+H261/(D$26*SQRT(P261))</f>
        <v>0.8443804514119236</v>
      </c>
      <c r="V261" s="10">
        <f>+C$10*(D$30*D$26/H261)^2</f>
        <v>114.97137844953176</v>
      </c>
      <c r="W261" s="202">
        <f>IF(H261&lt;=D$26*SQRT(P261),1,(1-C$30*SQRT(V261/O261))*SQRT(V261/O261))*(H261*D261)</f>
        <v>29.759999999999998</v>
      </c>
      <c r="X261" s="202">
        <f>-(H261*D261-W261)*D261</f>
        <v>0</v>
      </c>
      <c r="Y261" s="199">
        <f>+M261/C$12</f>
        <v>0.125</v>
      </c>
      <c r="Z261" s="202">
        <f>+C261+T261+X261</f>
        <v>85.7</v>
      </c>
      <c r="AA261" s="200">
        <f t="shared" si="13"/>
        <v>4093.589683115595</v>
      </c>
      <c r="AB261" s="200">
        <f>C$9/AA261</f>
        <v>0.19542750053814065</v>
      </c>
      <c r="AC261" s="1" t="str">
        <f t="shared" si="14"/>
        <v>Good</v>
      </c>
    </row>
    <row r="262" spans="1:29" s="16" customFormat="1" ht="12.75">
      <c r="A262" s="7" t="s">
        <v>396</v>
      </c>
      <c r="B262" s="199">
        <f t="shared" si="15"/>
        <v>0.1966734852831836</v>
      </c>
      <c r="C262" s="8">
        <v>85.9</v>
      </c>
      <c r="D262" s="10">
        <v>1.02</v>
      </c>
      <c r="E262" s="10">
        <v>1.85</v>
      </c>
      <c r="F262" s="14">
        <v>15.3</v>
      </c>
      <c r="G262" s="9">
        <v>4.12</v>
      </c>
      <c r="H262" s="8">
        <v>26.2</v>
      </c>
      <c r="I262" s="8">
        <v>13.2</v>
      </c>
      <c r="J262" s="9">
        <v>3.58</v>
      </c>
      <c r="K262" s="205">
        <f>12*F$9/I262</f>
        <v>27.272727272727273</v>
      </c>
      <c r="L262" s="10">
        <f>12*F$10/J262</f>
        <v>20.11173184357542</v>
      </c>
      <c r="M262" s="10">
        <f t="shared" si="12"/>
        <v>27.272727272727273</v>
      </c>
      <c r="N262" s="200">
        <f>+(PI()^2)*29000/(M262^2)</f>
        <v>384.8049093713617</v>
      </c>
      <c r="O262" s="200">
        <f>IF(M262&lt;=D$22,C$10*0.658^(C$10/N262),0.877*N262)</f>
        <v>47.353382779531096</v>
      </c>
      <c r="P262" s="200">
        <f>+C$10/O262</f>
        <v>1.055890774114092</v>
      </c>
      <c r="Q262" s="201">
        <f>+G262/(D$25*SQRT(P262))</f>
        <v>0.29729369215085816</v>
      </c>
      <c r="R262" s="10">
        <f>+C$10*(D$31*D$25/G262)^2</f>
        <v>1189.4663399000851</v>
      </c>
      <c r="S262" s="202">
        <f>IF(G262&lt;=D$25*SQRT(P262),1,(1-J256*SQRT(R262/O262))*SQRT(R262/O262))*(F262/2)</f>
        <v>7.65</v>
      </c>
      <c r="T262" s="202">
        <f>-4*(F262/2-S262)*E262</f>
        <v>0</v>
      </c>
      <c r="U262" s="201">
        <f>+H262/(D$26*SQRT(P262))</f>
        <v>0.7105449031141902</v>
      </c>
      <c r="V262" s="10">
        <f>+C$10*(D$30*D$26/H262)^2</f>
        <v>160.95725000000002</v>
      </c>
      <c r="W262" s="202">
        <f>IF(H262&lt;=D$26*SQRT(P262),1,(1-C$30*SQRT(V262/O262))*SQRT(V262/O262))*(H262*D262)</f>
        <v>26.724</v>
      </c>
      <c r="X262" s="202">
        <f>-(H262*D262-W262)*D262</f>
        <v>0</v>
      </c>
      <c r="Y262" s="199">
        <f>+M262/C$12</f>
        <v>0.13636363636363635</v>
      </c>
      <c r="Z262" s="202">
        <f>+C262+T262+X262</f>
        <v>85.9</v>
      </c>
      <c r="AA262" s="200">
        <f t="shared" si="13"/>
        <v>4067.6555807617215</v>
      </c>
      <c r="AB262" s="200">
        <f>C$9/AA262</f>
        <v>0.1966734852831836</v>
      </c>
      <c r="AC262" s="1" t="str">
        <f t="shared" si="14"/>
        <v>Good</v>
      </c>
    </row>
    <row r="263" spans="1:29" s="16" customFormat="1" ht="12.75">
      <c r="A263" s="7" t="s">
        <v>448</v>
      </c>
      <c r="B263" s="199">
        <f t="shared" si="15"/>
        <v>0.19652817759090033</v>
      </c>
      <c r="C263" s="14">
        <v>86.3</v>
      </c>
      <c r="D263" s="10">
        <v>1.06</v>
      </c>
      <c r="E263" s="10">
        <v>1.93</v>
      </c>
      <c r="F263" s="14">
        <v>12</v>
      </c>
      <c r="G263" s="10">
        <v>3.11</v>
      </c>
      <c r="H263" s="14">
        <v>32.2</v>
      </c>
      <c r="I263" s="14">
        <v>15.9</v>
      </c>
      <c r="J263" s="10">
        <v>2.55</v>
      </c>
      <c r="K263" s="205">
        <f>12*F$9/I263</f>
        <v>22.641509433962263</v>
      </c>
      <c r="L263" s="10">
        <f>12*F$10/J263</f>
        <v>28.23529411764706</v>
      </c>
      <c r="M263" s="10">
        <f t="shared" si="12"/>
        <v>28.23529411764706</v>
      </c>
      <c r="N263" s="200">
        <f>+(PI()^2)*29000/(M263^2)</f>
        <v>359.0154274545568</v>
      </c>
      <c r="O263" s="200">
        <f>IF(M263&lt;=D$22,C$10*0.658^(C$10/N263),0.877*N263)</f>
        <v>47.168749673195485</v>
      </c>
      <c r="P263" s="200">
        <f>+C$10/O263</f>
        <v>1.0600238578809187</v>
      </c>
      <c r="Q263" s="201">
        <f>+G263/(D$25*SQRT(P263))</f>
        <v>0.22397551570741867</v>
      </c>
      <c r="R263" s="10">
        <f>+C$10*(D$31*D$25/G263)^2</f>
        <v>2087.4967628539825</v>
      </c>
      <c r="S263" s="202">
        <f>IF(G263&lt;=D$25*SQRT(P263),1,(1-J257*SQRT(R263/O263))*SQRT(R263/O263))*(F263/2)</f>
        <v>6</v>
      </c>
      <c r="T263" s="202">
        <f>-4*(F263/2-S263)*E263</f>
        <v>0</v>
      </c>
      <c r="U263" s="201">
        <f>+H263/(D$26*SQRT(P263))</f>
        <v>0.8715609959723288</v>
      </c>
      <c r="V263" s="10">
        <f>+C$10*(D$30*D$26/H263)^2</f>
        <v>106.5617594710852</v>
      </c>
      <c r="W263" s="202">
        <f>IF(H263&lt;=D$26*SQRT(P263),1,(1-C$30*SQRT(V263/O263))*SQRT(V263/O263))*(H263*D263)</f>
        <v>34.132000000000005</v>
      </c>
      <c r="X263" s="202">
        <f>-(H263*D263-W263)*D263</f>
        <v>0</v>
      </c>
      <c r="Y263" s="199">
        <f>+M263/C$12</f>
        <v>0.14117647058823532</v>
      </c>
      <c r="Z263" s="202">
        <f>+C263+T263+X263</f>
        <v>86.3</v>
      </c>
      <c r="AA263" s="200">
        <f t="shared" si="13"/>
        <v>4070.6630967967703</v>
      </c>
      <c r="AB263" s="200">
        <f>C$9/AA263</f>
        <v>0.19652817759090033</v>
      </c>
      <c r="AC263" s="1" t="str">
        <f t="shared" si="14"/>
        <v>Good</v>
      </c>
    </row>
    <row r="264" spans="1:29" s="16" customFormat="1" ht="12.75">
      <c r="A264" s="7" t="s">
        <v>449</v>
      </c>
      <c r="B264" s="199">
        <f t="shared" si="15"/>
        <v>0.18999017649091493</v>
      </c>
      <c r="C264" s="14">
        <v>87.4</v>
      </c>
      <c r="D264" s="11">
        <v>0.93</v>
      </c>
      <c r="E264" s="10">
        <v>1.65</v>
      </c>
      <c r="F264" s="14">
        <v>15.8</v>
      </c>
      <c r="G264" s="10">
        <v>4.8</v>
      </c>
      <c r="H264" s="14">
        <v>36.8</v>
      </c>
      <c r="I264" s="14">
        <v>16.3</v>
      </c>
      <c r="J264" s="10">
        <v>3.54</v>
      </c>
      <c r="K264" s="205">
        <f>12*F$9/I264</f>
        <v>22.085889570552148</v>
      </c>
      <c r="L264" s="10">
        <f>12*F$10/J264</f>
        <v>20.338983050847457</v>
      </c>
      <c r="M264" s="10">
        <f t="shared" si="12"/>
        <v>22.085889570552148</v>
      </c>
      <c r="N264" s="200">
        <f>+(PI()^2)*29000/(M264^2)</f>
        <v>586.7700664076968</v>
      </c>
      <c r="O264" s="200">
        <f>IF(M264&lt;=D$22,C$10*0.658^(C$10/N264),0.877*N264)</f>
        <v>48.2481452604312</v>
      </c>
      <c r="P264" s="200">
        <f>+C$10/O264</f>
        <v>1.0363092659855158</v>
      </c>
      <c r="Q264" s="201">
        <f>+G264/(D$25*SQRT(P264))</f>
        <v>0.3496185947770803</v>
      </c>
      <c r="R264" s="10">
        <f>+C$10*(D$31*D$25/G264)^2</f>
        <v>876.3228055555556</v>
      </c>
      <c r="S264" s="202">
        <f>IF(G264&lt;=D$25*SQRT(P264),1,(1-J258*SQRT(R264/O264))*SQRT(R264/O264))*(F264/2)</f>
        <v>7.9</v>
      </c>
      <c r="T264" s="202">
        <f>-4*(F264/2-S264)*E264</f>
        <v>0</v>
      </c>
      <c r="U264" s="201">
        <f>+H264/(D$26*SQRT(P264))</f>
        <v>1.0074021254426833</v>
      </c>
      <c r="V264" s="10">
        <f>+C$10*(D$30*D$26/H264)^2</f>
        <v>81.58634709504965</v>
      </c>
      <c r="W264" s="202">
        <f>IF(H264&lt;=D$26*SQRT(P264),1,(1-C$30*SQRT(V264/O264))*SQRT(V264/O264))*(H264*D264)</f>
        <v>34.08707628492315</v>
      </c>
      <c r="X264" s="202">
        <f>-(H264*D264-W264)*D264</f>
        <v>-0.1273390550214677</v>
      </c>
      <c r="Y264" s="199">
        <f>+M264/C$12</f>
        <v>0.11042944785276074</v>
      </c>
      <c r="Z264" s="202">
        <f>+C264+T264+X264</f>
        <v>87.27266094497854</v>
      </c>
      <c r="AA264" s="200">
        <f t="shared" si="13"/>
        <v>4210.744022537686</v>
      </c>
      <c r="AB264" s="200">
        <f>C$9/AA264</f>
        <v>0.18999017649091493</v>
      </c>
      <c r="AC264" s="1" t="str">
        <f t="shared" si="14"/>
        <v>Good</v>
      </c>
    </row>
    <row r="265" spans="1:29" s="16" customFormat="1" ht="12.75">
      <c r="A265" s="7" t="s">
        <v>428</v>
      </c>
      <c r="B265" s="199">
        <f t="shared" si="15"/>
        <v>0.1875252478199231</v>
      </c>
      <c r="C265" s="14">
        <v>88.8</v>
      </c>
      <c r="D265" s="11">
        <v>0.945</v>
      </c>
      <c r="E265" s="10">
        <v>1.68</v>
      </c>
      <c r="F265" s="14">
        <v>16.7</v>
      </c>
      <c r="G265" s="10">
        <v>4.96</v>
      </c>
      <c r="H265" s="14">
        <v>33.9</v>
      </c>
      <c r="I265" s="14">
        <v>15.4</v>
      </c>
      <c r="J265" s="10">
        <v>3.82</v>
      </c>
      <c r="K265" s="205">
        <f>12*F$9/I265</f>
        <v>23.376623376623375</v>
      </c>
      <c r="L265" s="10">
        <f>12*F$10/J265</f>
        <v>18.848167539267017</v>
      </c>
      <c r="M265" s="10">
        <f t="shared" si="12"/>
        <v>23.376623376623375</v>
      </c>
      <c r="N265" s="200">
        <f>+(PI()^2)*29000/(M265^2)</f>
        <v>523.7622377554646</v>
      </c>
      <c r="O265" s="200">
        <f>IF(M265&lt;=D$22,C$10*0.658^(C$10/N265),0.877*N265)</f>
        <v>48.04157900732486</v>
      </c>
      <c r="P265" s="200">
        <f>+C$10/O265</f>
        <v>1.040765125400573</v>
      </c>
      <c r="Q265" s="201">
        <f>+G265/(D$25*SQRT(P265))</f>
        <v>0.3604983548245611</v>
      </c>
      <c r="R265" s="10">
        <f>+C$10*(D$31*D$25/G265)^2</f>
        <v>820.6977367325704</v>
      </c>
      <c r="S265" s="202">
        <f>IF(G265&lt;=D$25*SQRT(P265),1,(1-J259*SQRT(R265/O265))*SQRT(R265/O265))*(F265/2)</f>
        <v>8.35</v>
      </c>
      <c r="T265" s="202">
        <f>-4*(F265/2-S265)*E265</f>
        <v>0</v>
      </c>
      <c r="U265" s="201">
        <f>+H265/(D$26*SQRT(P265))</f>
        <v>0.9260257588208309</v>
      </c>
      <c r="V265" s="10">
        <f>+C$10*(D$30*D$26/H265)^2</f>
        <v>96.14212780083712</v>
      </c>
      <c r="W265" s="202">
        <f>IF(H265&lt;=D$26*SQRT(P265),1,(1-C$30*SQRT(V265/O265))*SQRT(V265/O265))*(H265*D265)</f>
        <v>32.0355</v>
      </c>
      <c r="X265" s="202">
        <f>-(H265*D265-W265)*D265</f>
        <v>0</v>
      </c>
      <c r="Y265" s="199">
        <f>+M265/C$12</f>
        <v>0.11688311688311687</v>
      </c>
      <c r="Z265" s="202">
        <f>+C265+T265+X265</f>
        <v>88.8</v>
      </c>
      <c r="AA265" s="200">
        <f t="shared" si="13"/>
        <v>4266.092215850447</v>
      </c>
      <c r="AB265" s="200">
        <f>C$9/AA265</f>
        <v>0.1875252478199231</v>
      </c>
      <c r="AC265" s="1" t="str">
        <f t="shared" si="14"/>
        <v>Good</v>
      </c>
    </row>
    <row r="266" spans="1:29" s="16" customFormat="1" ht="12.75">
      <c r="A266" s="7" t="s">
        <v>247</v>
      </c>
      <c r="B266" s="199">
        <f t="shared" si="15"/>
        <v>0.22689757328644172</v>
      </c>
      <c r="C266" s="8">
        <v>89.6</v>
      </c>
      <c r="D266" s="10">
        <v>1.63</v>
      </c>
      <c r="E266" s="10">
        <v>2.71</v>
      </c>
      <c r="F266" s="14">
        <v>13.2</v>
      </c>
      <c r="G266" s="9">
        <v>2.45</v>
      </c>
      <c r="H266" s="9">
        <v>5.98</v>
      </c>
      <c r="I266" s="9">
        <v>6.29</v>
      </c>
      <c r="J266" s="9">
        <v>3.42</v>
      </c>
      <c r="K266" s="205">
        <f>12*F$9/I266</f>
        <v>57.23370429252782</v>
      </c>
      <c r="L266" s="10">
        <f>12*F$10/J266</f>
        <v>21.05263157894737</v>
      </c>
      <c r="M266" s="10">
        <f t="shared" si="12"/>
        <v>57.23370429252782</v>
      </c>
      <c r="N266" s="200">
        <f>+(PI()^2)*29000/(M266^2)</f>
        <v>87.37637692182906</v>
      </c>
      <c r="O266" s="200">
        <f>IF(M266&lt;=D$22,C$10*0.658^(C$10/N266),0.877*N266)</f>
        <v>39.350669552114404</v>
      </c>
      <c r="P266" s="200">
        <f>+C$10/O266</f>
        <v>1.2706264104040736</v>
      </c>
      <c r="Q266" s="201">
        <f>+G266/(D$25*SQRT(P266))</f>
        <v>0.16115920693267988</v>
      </c>
      <c r="R266" s="10">
        <f>+C$10*(D$31*D$25/G266)^2</f>
        <v>3363.6780408163263</v>
      </c>
      <c r="S266" s="202">
        <f>IF(G266&lt;=D$25*SQRT(P266),1,(1-J260*SQRT(R266/O266))*SQRT(R266/O266))*(F266/2)</f>
        <v>6.6</v>
      </c>
      <c r="T266" s="202">
        <f>-4*(F266/2-S266)*E266</f>
        <v>0</v>
      </c>
      <c r="U266" s="201">
        <f>+H266/(D$26*SQRT(P266))</f>
        <v>0.14784000881417847</v>
      </c>
      <c r="V266" s="10">
        <f>+C$10*(D$30*D$26/H266)^2</f>
        <v>3089.660481706021</v>
      </c>
      <c r="W266" s="202">
        <f>IF(H266&lt;=D$26*SQRT(P266),1,(1-C$30*SQRT(V266/O266))*SQRT(V266/O266))*(H266*D266)</f>
        <v>9.7474</v>
      </c>
      <c r="X266" s="202">
        <f>-(H266*D266-W266)*D266</f>
        <v>0</v>
      </c>
      <c r="Y266" s="199">
        <f>+M266/C$12</f>
        <v>0.2861685214626391</v>
      </c>
      <c r="Z266" s="202">
        <f>+C266+T266+X266</f>
        <v>89.6</v>
      </c>
      <c r="AA266" s="200">
        <f t="shared" si="13"/>
        <v>3525.8199918694504</v>
      </c>
      <c r="AB266" s="200">
        <f>C$9/AA266</f>
        <v>0.22689757328644172</v>
      </c>
      <c r="AC266" s="1" t="str">
        <f t="shared" si="14"/>
        <v>Good</v>
      </c>
    </row>
    <row r="267" spans="1:29" s="16" customFormat="1" ht="12.75">
      <c r="A267" s="7" t="s">
        <v>360</v>
      </c>
      <c r="B267" s="199">
        <f t="shared" si="15"/>
        <v>0.19296650158639558</v>
      </c>
      <c r="C267" s="8">
        <v>89.8</v>
      </c>
      <c r="D267" s="10">
        <v>1.26</v>
      </c>
      <c r="E267" s="10">
        <v>2.28</v>
      </c>
      <c r="F267" s="14">
        <v>13.4</v>
      </c>
      <c r="G267" s="9">
        <v>2.94</v>
      </c>
      <c r="H267" s="8">
        <v>17.1</v>
      </c>
      <c r="I267" s="8">
        <v>10.9</v>
      </c>
      <c r="J267" s="9">
        <v>3.2</v>
      </c>
      <c r="K267" s="205">
        <f>12*F$9/I267</f>
        <v>33.027522935779814</v>
      </c>
      <c r="L267" s="10">
        <f>12*F$10/J267</f>
        <v>22.5</v>
      </c>
      <c r="M267" s="10">
        <f t="shared" si="12"/>
        <v>33.027522935779814</v>
      </c>
      <c r="N267" s="200">
        <f>+(PI()^2)*29000/(M267^2)</f>
        <v>262.38906842522664</v>
      </c>
      <c r="O267" s="200">
        <f>IF(M267&lt;=D$22,C$10*0.658^(C$10/N267),0.877*N267)</f>
        <v>46.167007721964495</v>
      </c>
      <c r="P267" s="200">
        <f>+C$10/O267</f>
        <v>1.0830244901536452</v>
      </c>
      <c r="Q267" s="201">
        <f>+G267/(D$25*SQRT(P267))</f>
        <v>0.2094720910005918</v>
      </c>
      <c r="R267" s="10">
        <f>+C$10*(D$31*D$25/G267)^2</f>
        <v>2335.887528344672</v>
      </c>
      <c r="S267" s="202">
        <f>IF(G267&lt;=D$25*SQRT(P267),1,(1-J261*SQRT(R267/O267))*SQRT(R267/O267))*(F267/2)</f>
        <v>6.7</v>
      </c>
      <c r="T267" s="202">
        <f>-4*(F267/2-S267)*E267</f>
        <v>0</v>
      </c>
      <c r="U267" s="201">
        <f>+H267/(D$26*SQRT(P267))</f>
        <v>0.45790639259956806</v>
      </c>
      <c r="V267" s="10">
        <f>+C$10*(D$30*D$26/H267)^2</f>
        <v>377.85128651550906</v>
      </c>
      <c r="W267" s="202">
        <f>IF(H267&lt;=D$26*SQRT(P267),1,(1-C$30*SQRT(V267/O267))*SQRT(V267/O267))*(H267*D267)</f>
        <v>21.546000000000003</v>
      </c>
      <c r="X267" s="202">
        <f>-(H267*D267-W267)*D267</f>
        <v>0</v>
      </c>
      <c r="Y267" s="199">
        <f>+M267/C$12</f>
        <v>0.16513761467889906</v>
      </c>
      <c r="Z267" s="202">
        <f>+C267+T267+X267</f>
        <v>89.8</v>
      </c>
      <c r="AA267" s="200">
        <f t="shared" si="13"/>
        <v>4145.797293432412</v>
      </c>
      <c r="AB267" s="200">
        <f>C$9/AA267</f>
        <v>0.19296650158639558</v>
      </c>
      <c r="AC267" s="1" t="str">
        <f t="shared" si="14"/>
        <v>Good</v>
      </c>
    </row>
    <row r="268" spans="1:29" s="16" customFormat="1" ht="12.75">
      <c r="A268" s="7" t="s">
        <v>380</v>
      </c>
      <c r="B268" s="199">
        <f t="shared" si="15"/>
        <v>0.18902991385176277</v>
      </c>
      <c r="C268" s="8">
        <v>90.4</v>
      </c>
      <c r="D268" s="10">
        <v>1.16</v>
      </c>
      <c r="E268" s="10">
        <v>2.09</v>
      </c>
      <c r="F268" s="14">
        <v>14.4</v>
      </c>
      <c r="G268" s="9">
        <v>3.46</v>
      </c>
      <c r="H268" s="8">
        <v>20.6</v>
      </c>
      <c r="I268" s="8">
        <v>12</v>
      </c>
      <c r="J268" s="9">
        <v>3.41</v>
      </c>
      <c r="K268" s="205">
        <f>12*F$9/I268</f>
        <v>30</v>
      </c>
      <c r="L268" s="10">
        <f>12*F$10/J268</f>
        <v>21.114369501466275</v>
      </c>
      <c r="M268" s="10">
        <f t="shared" si="12"/>
        <v>30</v>
      </c>
      <c r="N268" s="200">
        <f>+(PI()^2)*29000/(M268^2)</f>
        <v>318.0205862573237</v>
      </c>
      <c r="O268" s="200">
        <f>IF(M268&lt;=D$22,C$10*0.658^(C$10/N268),0.877*N268)</f>
        <v>46.81564595677548</v>
      </c>
      <c r="P268" s="200">
        <f>+C$10/O268</f>
        <v>1.0680190132624596</v>
      </c>
      <c r="Q268" s="201">
        <f>+G268/(D$25*SQRT(P268))</f>
        <v>0.24824732811932132</v>
      </c>
      <c r="R268" s="10">
        <f>+C$10*(D$31*D$25/G268)^2</f>
        <v>1686.531243944001</v>
      </c>
      <c r="S268" s="202">
        <f>IF(G268&lt;=D$25*SQRT(P268),1,(1-J262*SQRT(R268/O268))*SQRT(R268/O268))*(F268/2)</f>
        <v>7.2</v>
      </c>
      <c r="T268" s="202">
        <f>-4*(F268/2-S268)*E268</f>
        <v>0</v>
      </c>
      <c r="U268" s="201">
        <f>+H268/(D$26*SQRT(P268))</f>
        <v>0.5554915578198572</v>
      </c>
      <c r="V268" s="10">
        <f>+C$10*(D$30*D$26/H268)^2</f>
        <v>260.36265126307853</v>
      </c>
      <c r="W268" s="202">
        <f>IF(H268&lt;=D$26*SQRT(P268),1,(1-C$30*SQRT(V268/O268))*SQRT(V268/O268))*(H268*D268)</f>
        <v>23.896</v>
      </c>
      <c r="X268" s="202">
        <f>-(H268*D268-W268)*D268</f>
        <v>0</v>
      </c>
      <c r="Y268" s="199">
        <f>+M268/C$12</f>
        <v>0.15</v>
      </c>
      <c r="Z268" s="202">
        <f>+C268+T268+X268</f>
        <v>90.4</v>
      </c>
      <c r="AA268" s="200">
        <f t="shared" si="13"/>
        <v>4232.134394492503</v>
      </c>
      <c r="AB268" s="200">
        <f>C$9/AA268</f>
        <v>0.18902991385176277</v>
      </c>
      <c r="AC268" s="1" t="str">
        <f t="shared" si="14"/>
        <v>Good</v>
      </c>
    </row>
    <row r="269" spans="1:29" s="16" customFormat="1" ht="12.75">
      <c r="A269" s="7" t="s">
        <v>274</v>
      </c>
      <c r="B269" s="199">
        <f t="shared" si="15"/>
        <v>0.21385349044301205</v>
      </c>
      <c r="C269" s="8">
        <v>91.4</v>
      </c>
      <c r="D269" s="10">
        <v>1.41</v>
      </c>
      <c r="E269" s="10">
        <v>2.26</v>
      </c>
      <c r="F269" s="14">
        <v>16.2</v>
      </c>
      <c r="G269" s="9">
        <v>3.59</v>
      </c>
      <c r="H269" s="9">
        <v>8.09</v>
      </c>
      <c r="I269" s="9">
        <v>6.88</v>
      </c>
      <c r="J269" s="9">
        <v>4.2</v>
      </c>
      <c r="K269" s="205">
        <f>12*F$9/I269</f>
        <v>52.32558139534884</v>
      </c>
      <c r="L269" s="10">
        <f>12*F$10/J269</f>
        <v>17.142857142857142</v>
      </c>
      <c r="M269" s="10">
        <f t="shared" si="12"/>
        <v>52.32558139534884</v>
      </c>
      <c r="N269" s="200">
        <f>+(PI()^2)*29000/(M269^2)</f>
        <v>104.53690026485182</v>
      </c>
      <c r="O269" s="200">
        <f>IF(M269&lt;=D$22,C$10*0.658^(C$10/N269),0.877*N269)</f>
        <v>40.92865265667356</v>
      </c>
      <c r="P269" s="200">
        <f>+C$10/O269</f>
        <v>1.2216380641557063</v>
      </c>
      <c r="Q269" s="201">
        <f>+G269/(D$25*SQRT(P269))</f>
        <v>0.2408358565084041</v>
      </c>
      <c r="R269" s="10">
        <f>+C$10*(D$31*D$25/G269)^2</f>
        <v>1566.598446629061</v>
      </c>
      <c r="S269" s="202">
        <f>IF(G269&lt;=D$25*SQRT(P269),1,(1-J263*SQRT(R269/O269))*SQRT(R269/O269))*(F269/2)</f>
        <v>8.1</v>
      </c>
      <c r="T269" s="202">
        <f>-4*(F269/2-S269)*E269</f>
        <v>0</v>
      </c>
      <c r="U269" s="201">
        <f>+H269/(D$26*SQRT(P269))</f>
        <v>0.20397501716656527</v>
      </c>
      <c r="V269" s="10">
        <f>+C$10*(D$30*D$26/H269)^2</f>
        <v>1688.1696289120696</v>
      </c>
      <c r="W269" s="202">
        <f>IF(H269&lt;=D$26*SQRT(P269),1,(1-C$30*SQRT(V269/O269))*SQRT(V269/O269))*(H269*D269)</f>
        <v>11.406899999999998</v>
      </c>
      <c r="X269" s="202">
        <f>-(H269*D269-W269)*D269</f>
        <v>0</v>
      </c>
      <c r="Y269" s="199">
        <f>+M269/C$12</f>
        <v>0.2616279069767442</v>
      </c>
      <c r="Z269" s="202">
        <f>+C269+T269+X269</f>
        <v>91.4</v>
      </c>
      <c r="AA269" s="200">
        <f t="shared" si="13"/>
        <v>3740.878852819964</v>
      </c>
      <c r="AB269" s="200">
        <f>C$9/AA269</f>
        <v>0.21385349044301205</v>
      </c>
      <c r="AC269" s="1" t="str">
        <f t="shared" si="14"/>
        <v>Good</v>
      </c>
    </row>
    <row r="270" spans="1:29" s="16" customFormat="1" ht="12.75">
      <c r="A270" s="21" t="s">
        <v>318</v>
      </c>
      <c r="B270" s="199">
        <f t="shared" si="15"/>
        <v>0.19785490318917182</v>
      </c>
      <c r="C270" s="14">
        <v>91.6</v>
      </c>
      <c r="D270" s="10">
        <v>1.52</v>
      </c>
      <c r="E270" s="10">
        <v>2.74</v>
      </c>
      <c r="F270" s="14">
        <v>12</v>
      </c>
      <c r="G270" s="10">
        <v>2.19</v>
      </c>
      <c r="H270" s="14">
        <v>10.4</v>
      </c>
      <c r="I270" s="10">
        <v>8.72</v>
      </c>
      <c r="J270" s="10">
        <v>2.95</v>
      </c>
      <c r="K270" s="205">
        <f>12*F$9/I270</f>
        <v>41.28440366972477</v>
      </c>
      <c r="L270" s="10">
        <f>12*F$10/J270</f>
        <v>24.406779661016948</v>
      </c>
      <c r="M270" s="10">
        <f t="shared" si="12"/>
        <v>41.28440366972477</v>
      </c>
      <c r="N270" s="200">
        <f>+(PI()^2)*29000/(M270^2)</f>
        <v>167.92900379214507</v>
      </c>
      <c r="O270" s="200">
        <f>IF(M270&lt;=D$22,C$10*0.658^(C$10/N270),0.877*N270)</f>
        <v>44.14156188890671</v>
      </c>
      <c r="P270" s="200">
        <f>+C$10/O270</f>
        <v>1.1327193207580084</v>
      </c>
      <c r="Q270" s="201">
        <f>+G270/(D$25*SQRT(P270))</f>
        <v>0.1525741421789732</v>
      </c>
      <c r="R270" s="10">
        <f>+C$10*(D$31*D$25/G270)^2</f>
        <v>4209.769904714248</v>
      </c>
      <c r="S270" s="202">
        <f>IF(G270&lt;=D$25*SQRT(P270),1,(1-J264*SQRT(R270/O270))*SQRT(R270/O270))*(F270/2)</f>
        <v>6</v>
      </c>
      <c r="T270" s="202">
        <f>-4*(F270/2-S270)*E270</f>
        <v>0</v>
      </c>
      <c r="U270" s="201">
        <f>+H270/(D$26*SQRT(P270))</f>
        <v>0.272315222962931</v>
      </c>
      <c r="V270" s="10">
        <f>+C$10*(D$30*D$26/H270)^2</f>
        <v>1021.5189967640533</v>
      </c>
      <c r="W270" s="202">
        <f>IF(H270&lt;=D$26*SQRT(P270),1,(1-C$30*SQRT(V270/O270))*SQRT(V270/O270))*(H270*D270)</f>
        <v>15.808000000000002</v>
      </c>
      <c r="X270" s="202">
        <f>-(H270*D270-W270)*D270</f>
        <v>0</v>
      </c>
      <c r="Y270" s="199">
        <f>+M270/C$12</f>
        <v>0.20642201834862384</v>
      </c>
      <c r="Z270" s="202">
        <f>+C270+T270+X270</f>
        <v>91.6</v>
      </c>
      <c r="AA270" s="200">
        <f t="shared" si="13"/>
        <v>4043.367069023854</v>
      </c>
      <c r="AB270" s="200">
        <f>C$9/AA270</f>
        <v>0.19785490318917182</v>
      </c>
      <c r="AC270" s="1" t="str">
        <f t="shared" si="14"/>
        <v>Good</v>
      </c>
    </row>
    <row r="271" spans="1:29" s="16" customFormat="1" ht="12.75">
      <c r="A271" s="7" t="s">
        <v>412</v>
      </c>
      <c r="B271" s="199">
        <f t="shared" si="15"/>
        <v>0.17882072430306364</v>
      </c>
      <c r="C271" s="8">
        <v>93.6</v>
      </c>
      <c r="D271" s="10">
        <v>1.04</v>
      </c>
      <c r="E271" s="10">
        <v>1.89</v>
      </c>
      <c r="F271" s="14">
        <v>16</v>
      </c>
      <c r="G271" s="9">
        <v>4.23</v>
      </c>
      <c r="H271" s="8">
        <v>28.7</v>
      </c>
      <c r="I271" s="8">
        <v>14.5</v>
      </c>
      <c r="J271" s="9">
        <v>3.71</v>
      </c>
      <c r="K271" s="205">
        <f>12*F$9/I271</f>
        <v>24.82758620689655</v>
      </c>
      <c r="L271" s="10">
        <f>12*F$10/J271</f>
        <v>19.40700808625337</v>
      </c>
      <c r="M271" s="10">
        <f t="shared" si="12"/>
        <v>24.82758620689655</v>
      </c>
      <c r="N271" s="200">
        <f>+(PI()^2)*29000/(M271^2)</f>
        <v>464.33214069862714</v>
      </c>
      <c r="O271" s="200">
        <f>IF(M271&lt;=D$22,C$10*0.658^(C$10/N271),0.877*N271)</f>
        <v>47.796521238350195</v>
      </c>
      <c r="P271" s="200">
        <f>+C$10/O271</f>
        <v>1.0461012371729224</v>
      </c>
      <c r="Q271" s="201">
        <f>+G271/(D$25*SQRT(P271))</f>
        <v>0.306656013600784</v>
      </c>
      <c r="R271" s="10">
        <f>+C$10*(D$31*D$25/G271)^2</f>
        <v>1128.4072140346168</v>
      </c>
      <c r="S271" s="202">
        <f>IF(G271&lt;=D$25*SQRT(P271),1,(1-J265*SQRT(R271/O271))*SQRT(R271/O271))*(F271/2)</f>
        <v>8</v>
      </c>
      <c r="T271" s="202">
        <f>-4*(F271/2-S271)*E271</f>
        <v>0</v>
      </c>
      <c r="U271" s="201">
        <f>+H271/(D$26*SQRT(P271))</f>
        <v>0.7819784299731544</v>
      </c>
      <c r="V271" s="10">
        <f>+C$10*(D$30*D$26/H271)^2</f>
        <v>134.13722964950406</v>
      </c>
      <c r="W271" s="202">
        <f>IF(H271&lt;=D$26*SQRT(P271),1,(1-C$30*SQRT(V271/O271))*SQRT(V271/O271))*(H271*D271)</f>
        <v>29.848</v>
      </c>
      <c r="X271" s="202">
        <f>-(H271*D271-W271)*D271</f>
        <v>0</v>
      </c>
      <c r="Y271" s="199">
        <f>+M271/C$12</f>
        <v>0.12413793103448276</v>
      </c>
      <c r="Z271" s="202">
        <f>+C271+T271+X271</f>
        <v>93.6</v>
      </c>
      <c r="AA271" s="200">
        <f t="shared" si="13"/>
        <v>4473.754387909578</v>
      </c>
      <c r="AB271" s="200">
        <f>C$9/AA271</f>
        <v>0.17882072430306364</v>
      </c>
      <c r="AC271" s="1" t="str">
        <f t="shared" si="14"/>
        <v>Good</v>
      </c>
    </row>
    <row r="272" spans="1:29" s="16" customFormat="1" ht="12.75">
      <c r="A272" s="7" t="s">
        <v>450</v>
      </c>
      <c r="B272" s="199">
        <f t="shared" si="15"/>
        <v>0.17391143730441744</v>
      </c>
      <c r="C272" s="14">
        <v>95.3</v>
      </c>
      <c r="D272" s="10">
        <v>1</v>
      </c>
      <c r="E272" s="10">
        <v>1.81</v>
      </c>
      <c r="F272" s="14">
        <v>15.9</v>
      </c>
      <c r="G272" s="10">
        <v>4.4</v>
      </c>
      <c r="H272" s="14">
        <v>34.2</v>
      </c>
      <c r="I272" s="14">
        <v>16.4</v>
      </c>
      <c r="J272" s="10">
        <v>3.58</v>
      </c>
      <c r="K272" s="205">
        <f>12*F$9/I272</f>
        <v>21.951219512195124</v>
      </c>
      <c r="L272" s="10">
        <f>12*F$10/J272</f>
        <v>20.11173184357542</v>
      </c>
      <c r="M272" s="10">
        <f t="shared" si="12"/>
        <v>21.951219512195124</v>
      </c>
      <c r="N272" s="200">
        <f>+(PI()^2)*29000/(M272^2)</f>
        <v>593.9917838872901</v>
      </c>
      <c r="O272" s="200">
        <f>IF(M272&lt;=D$22,C$10*0.658^(C$10/N272),0.877*N272)</f>
        <v>48.26907118248182</v>
      </c>
      <c r="P272" s="200">
        <f>+C$10/O272</f>
        <v>1.0358599984444363</v>
      </c>
      <c r="Q272" s="201">
        <f>+G272/(D$25*SQRT(P272))</f>
        <v>0.32055320356750044</v>
      </c>
      <c r="R272" s="10">
        <f>+C$10*(D$31*D$25/G272)^2</f>
        <v>1042.896561983471</v>
      </c>
      <c r="S272" s="202">
        <f>IF(G272&lt;=D$25*SQRT(P272),1,(1-J266*SQRT(R272/O272))*SQRT(R272/O272))*(F272/2)</f>
        <v>7.95</v>
      </c>
      <c r="T272" s="202">
        <f>-4*(F272/2-S272)*E272</f>
        <v>0</v>
      </c>
      <c r="U272" s="201">
        <f>+H272/(D$26*SQRT(P272))</f>
        <v>0.9364299808915146</v>
      </c>
      <c r="V272" s="10">
        <f>+C$10*(D$30*D$26/H272)^2</f>
        <v>94.46282162887726</v>
      </c>
      <c r="W272" s="202">
        <f>IF(H272&lt;=D$26*SQRT(P272),1,(1-C$30*SQRT(V272/O272))*SQRT(V272/O272))*(H272*D272)</f>
        <v>34.2</v>
      </c>
      <c r="X272" s="202">
        <f>-(H272*D272-W272)*D272</f>
        <v>0</v>
      </c>
      <c r="Y272" s="199">
        <f>+M272/C$12</f>
        <v>0.10975609756097562</v>
      </c>
      <c r="Z272" s="202">
        <f>+C272+T272+X272</f>
        <v>95.3</v>
      </c>
      <c r="AA272" s="200">
        <f t="shared" si="13"/>
        <v>4600.042483690517</v>
      </c>
      <c r="AB272" s="200">
        <f>C$9/AA272</f>
        <v>0.17391143730441744</v>
      </c>
      <c r="AC272" s="1" t="str">
        <f t="shared" si="14"/>
        <v>Good</v>
      </c>
    </row>
    <row r="273" spans="1:29" s="16" customFormat="1" ht="12.75">
      <c r="A273" s="7" t="s">
        <v>397</v>
      </c>
      <c r="B273" s="199">
        <f t="shared" si="15"/>
        <v>0.17634918983116357</v>
      </c>
      <c r="C273" s="8">
        <v>95.8</v>
      </c>
      <c r="D273" s="10">
        <v>1.14</v>
      </c>
      <c r="E273" s="10">
        <v>2.05</v>
      </c>
      <c r="F273" s="14">
        <v>15.4</v>
      </c>
      <c r="G273" s="9">
        <v>3.75</v>
      </c>
      <c r="H273" s="8">
        <v>23.4</v>
      </c>
      <c r="I273" s="8">
        <v>13.2</v>
      </c>
      <c r="J273" s="9">
        <v>3.6</v>
      </c>
      <c r="K273" s="205">
        <f>12*F$9/I273</f>
        <v>27.272727272727273</v>
      </c>
      <c r="L273" s="10">
        <f>12*F$10/J273</f>
        <v>20</v>
      </c>
      <c r="M273" s="10">
        <f t="shared" si="12"/>
        <v>27.272727272727273</v>
      </c>
      <c r="N273" s="200">
        <f>+(PI()^2)*29000/(M273^2)</f>
        <v>384.8049093713617</v>
      </c>
      <c r="O273" s="200">
        <f>IF(M273&lt;=D$22,C$10*0.658^(C$10/N273),0.877*N273)</f>
        <v>47.353382779531096</v>
      </c>
      <c r="P273" s="200">
        <f>+C$10/O273</f>
        <v>1.055890774114092</v>
      </c>
      <c r="Q273" s="201">
        <f>+G273/(D$25*SQRT(P273))</f>
        <v>0.27059498678779564</v>
      </c>
      <c r="R273" s="10">
        <f>+C$10*(D$31*D$25/G273)^2</f>
        <v>1435.7672846222224</v>
      </c>
      <c r="S273" s="202">
        <f>IF(G273&lt;=D$25*SQRT(P273),1,(1-J267*SQRT(R273/O273))*SQRT(R273/O273))*(F273/2)</f>
        <v>7.7</v>
      </c>
      <c r="T273" s="202">
        <f>-4*(F273/2-S273)*E273</f>
        <v>0</v>
      </c>
      <c r="U273" s="201">
        <f>+H273/(D$26*SQRT(P273))</f>
        <v>0.6346088065981698</v>
      </c>
      <c r="V273" s="10">
        <f>+C$10*(D$30*D$26/H273)^2</f>
        <v>201.78153022499822</v>
      </c>
      <c r="W273" s="202">
        <f>IF(H273&lt;=D$26*SQRT(P273),1,(1-C$30*SQRT(V273/O273))*SQRT(V273/O273))*(H273*D273)</f>
        <v>26.675999999999995</v>
      </c>
      <c r="X273" s="202">
        <f>-(H273*D273-W273)*D273</f>
        <v>0</v>
      </c>
      <c r="Y273" s="199">
        <f>+M273/C$12</f>
        <v>0.13636363636363635</v>
      </c>
      <c r="Z273" s="202">
        <f>+C273+T273+X273</f>
        <v>95.8</v>
      </c>
      <c r="AA273" s="200">
        <f t="shared" si="13"/>
        <v>4536.454070279079</v>
      </c>
      <c r="AB273" s="200">
        <f>C$9/AA273</f>
        <v>0.17634918983116357</v>
      </c>
      <c r="AC273" s="1" t="str">
        <f t="shared" si="14"/>
        <v>Good</v>
      </c>
    </row>
    <row r="274" spans="1:29" s="16" customFormat="1" ht="12.75">
      <c r="A274" s="7" t="s">
        <v>451</v>
      </c>
      <c r="B274" s="199">
        <f t="shared" si="15"/>
        <v>0.17643269853314286</v>
      </c>
      <c r="C274" s="14">
        <v>96</v>
      </c>
      <c r="D274" s="10">
        <v>1.18</v>
      </c>
      <c r="E274" s="10">
        <v>2.13</v>
      </c>
      <c r="F274" s="14">
        <v>12.1</v>
      </c>
      <c r="G274" s="10">
        <v>2.85</v>
      </c>
      <c r="H274" s="14">
        <v>29</v>
      </c>
      <c r="I274" s="14">
        <v>16</v>
      </c>
      <c r="J274" s="10">
        <v>2.58</v>
      </c>
      <c r="K274" s="205">
        <f>12*F$9/I274</f>
        <v>22.5</v>
      </c>
      <c r="L274" s="10">
        <f>12*F$10/J274</f>
        <v>27.906976744186046</v>
      </c>
      <c r="M274" s="10">
        <f t="shared" si="12"/>
        <v>27.906976744186046</v>
      </c>
      <c r="N274" s="200">
        <f>+(PI()^2)*29000/(M274^2)</f>
        <v>367.5125399936198</v>
      </c>
      <c r="O274" s="200">
        <f>IF(M274&lt;=D$22,C$10*0.658^(C$10/N274),0.877*N274)</f>
        <v>47.232363403249295</v>
      </c>
      <c r="P274" s="200">
        <f>+C$10/O274</f>
        <v>1.0585961911988573</v>
      </c>
      <c r="Q274" s="201">
        <f>+G274/(D$25*SQRT(P274))</f>
        <v>0.20538923280622165</v>
      </c>
      <c r="R274" s="10">
        <f>+C$10*(D$31*D$25/G274)^2</f>
        <v>2485.7466839027397</v>
      </c>
      <c r="S274" s="202">
        <f>IF(G274&lt;=D$25*SQRT(P274),1,(1-J268*SQRT(R274/O274))*SQRT(R274/O274))*(F274/2)</f>
        <v>6.05</v>
      </c>
      <c r="T274" s="202">
        <f>-4*(F274/2-S274)*E274</f>
        <v>0</v>
      </c>
      <c r="U274" s="201">
        <f>+H274/(D$26*SQRT(P274))</f>
        <v>0.7854753657772376</v>
      </c>
      <c r="V274" s="10">
        <f>+C$10*(D$30*D$26/H274)^2</f>
        <v>131.3763313793104</v>
      </c>
      <c r="W274" s="202">
        <f>IF(H274&lt;=D$26*SQRT(P274),1,(1-C$30*SQRT(V274/O274))*SQRT(V274/O274))*(H274*D274)</f>
        <v>34.22</v>
      </c>
      <c r="X274" s="202">
        <f>-(H274*D274-W274)*D274</f>
        <v>0</v>
      </c>
      <c r="Y274" s="199">
        <f>+M274/C$12</f>
        <v>0.13953488372093023</v>
      </c>
      <c r="Z274" s="202">
        <f>+C274+T274+X274</f>
        <v>96</v>
      </c>
      <c r="AA274" s="200">
        <f t="shared" si="13"/>
        <v>4534.306886711933</v>
      </c>
      <c r="AB274" s="200">
        <f>C$9/AA274</f>
        <v>0.17643269853314286</v>
      </c>
      <c r="AC274" s="1" t="str">
        <f t="shared" si="14"/>
        <v>Good</v>
      </c>
    </row>
    <row r="275" spans="1:29" s="16" customFormat="1" ht="12.75">
      <c r="A275" s="7" t="s">
        <v>429</v>
      </c>
      <c r="B275" s="199">
        <f t="shared" si="15"/>
        <v>0.17158439812236348</v>
      </c>
      <c r="C275" s="14">
        <v>97</v>
      </c>
      <c r="D275" s="10">
        <v>1.02</v>
      </c>
      <c r="E275" s="10">
        <v>1.85</v>
      </c>
      <c r="F275" s="14">
        <v>16.6</v>
      </c>
      <c r="G275" s="10">
        <v>4.49</v>
      </c>
      <c r="H275" s="14">
        <v>31.4</v>
      </c>
      <c r="I275" s="14">
        <v>15.5</v>
      </c>
      <c r="J275" s="10">
        <v>3.83</v>
      </c>
      <c r="K275" s="205">
        <f>12*F$9/I275</f>
        <v>23.225806451612904</v>
      </c>
      <c r="L275" s="10">
        <f>12*F$10/J275</f>
        <v>18.79895561357702</v>
      </c>
      <c r="M275" s="10">
        <f t="shared" si="12"/>
        <v>23.225806451612904</v>
      </c>
      <c r="N275" s="200">
        <f>+(PI()^2)*29000/(M275^2)</f>
        <v>530.5864295022362</v>
      </c>
      <c r="O275" s="200">
        <f>IF(M275&lt;=D$22,C$10*0.658^(C$10/N275),0.877*N275)</f>
        <v>48.06627391921038</v>
      </c>
      <c r="P275" s="200">
        <f>+C$10/O275</f>
        <v>1.0402304136168288</v>
      </c>
      <c r="Q275" s="201">
        <f>+G275/(D$25*SQRT(P275))</f>
        <v>0.3264220918405341</v>
      </c>
      <c r="R275" s="10">
        <f>+C$10*(D$31*D$25/G275)^2</f>
        <v>1001.5068099860617</v>
      </c>
      <c r="S275" s="202">
        <f>IF(G275&lt;=D$25*SQRT(P275),1,(1-J269*SQRT(R275/O275))*SQRT(R275/O275))*(F275/2)</f>
        <v>8.3</v>
      </c>
      <c r="T275" s="202">
        <f>-4*(F275/2-S275)*E275</f>
        <v>0</v>
      </c>
      <c r="U275" s="201">
        <f>+H275/(D$26*SQRT(P275))</f>
        <v>0.857955196921414</v>
      </c>
      <c r="V275" s="10">
        <f>+C$10*(D$30*D$26/H275)^2</f>
        <v>112.06082872530328</v>
      </c>
      <c r="W275" s="202">
        <f>IF(H275&lt;=D$26*SQRT(P275),1,(1-C$30*SQRT(V275/O275))*SQRT(V275/O275))*(H275*D275)</f>
        <v>32.028</v>
      </c>
      <c r="X275" s="202">
        <f>-(H275*D275-W275)*D275</f>
        <v>0</v>
      </c>
      <c r="Y275" s="199">
        <f>+M275/C$12</f>
        <v>0.11612903225806452</v>
      </c>
      <c r="Z275" s="202">
        <f>+C275+T275+X275</f>
        <v>97</v>
      </c>
      <c r="AA275" s="200">
        <f t="shared" si="13"/>
        <v>4662.428570163407</v>
      </c>
      <c r="AB275" s="200">
        <f>C$9/AA275</f>
        <v>0.17158439812236348</v>
      </c>
      <c r="AC275" s="1" t="str">
        <f t="shared" si="14"/>
        <v>Good</v>
      </c>
    </row>
    <row r="276" spans="1:29" s="16" customFormat="1" ht="12.75">
      <c r="A276" s="7" t="s">
        <v>452</v>
      </c>
      <c r="B276" s="199">
        <f t="shared" si="15"/>
        <v>0.1737954980304089</v>
      </c>
      <c r="C276" s="14">
        <v>97.5</v>
      </c>
      <c r="D276" s="10">
        <v>1.22</v>
      </c>
      <c r="E276" s="10">
        <v>2.13</v>
      </c>
      <c r="F276" s="14">
        <v>12.2</v>
      </c>
      <c r="G276" s="10">
        <v>2.86</v>
      </c>
      <c r="H276" s="14">
        <v>28</v>
      </c>
      <c r="I276" s="14">
        <v>15.9</v>
      </c>
      <c r="J276" s="10">
        <v>2.57</v>
      </c>
      <c r="K276" s="205">
        <f>12*F$9/I276</f>
        <v>22.641509433962263</v>
      </c>
      <c r="L276" s="10">
        <f>12*F$10/J276</f>
        <v>28.015564202334634</v>
      </c>
      <c r="M276" s="10">
        <f t="shared" si="12"/>
        <v>28.015564202334634</v>
      </c>
      <c r="N276" s="200">
        <f>+(PI()^2)*29000/(M276^2)</f>
        <v>364.6691267657981</v>
      </c>
      <c r="O276" s="200">
        <f>IF(M276&lt;=D$22,C$10*0.658^(C$10/N276),0.877*N276)</f>
        <v>47.21139671691933</v>
      </c>
      <c r="P276" s="200">
        <f>+C$10/O276</f>
        <v>1.059066316122804</v>
      </c>
      <c r="Q276" s="201">
        <f>+G276/(D$25*SQRT(P276))</f>
        <v>0.20606414508735493</v>
      </c>
      <c r="R276" s="10">
        <f>+C$10*(D$31*D$25/G276)^2</f>
        <v>2468.3942295466777</v>
      </c>
      <c r="S276" s="202">
        <f>IF(G276&lt;=D$25*SQRT(P276),1,(1-J270*SQRT(R276/O276))*SQRT(R276/O276))*(F276/2)</f>
        <v>6.1</v>
      </c>
      <c r="T276" s="202">
        <f>-4*(F276/2-S276)*E276</f>
        <v>0</v>
      </c>
      <c r="U276" s="201">
        <f>+H276/(D$26*SQRT(P276))</f>
        <v>0.758221663061371</v>
      </c>
      <c r="V276" s="10">
        <f>+C$10*(D$30*D$26/H276)^2</f>
        <v>140.92792690051024</v>
      </c>
      <c r="W276" s="202">
        <f>IF(H276&lt;=D$26*SQRT(P276),1,(1-C$30*SQRT(V276/O276))*SQRT(V276/O276))*(H276*D276)</f>
        <v>34.16</v>
      </c>
      <c r="X276" s="202">
        <f>-(H276*D276-W276)*D276</f>
        <v>0</v>
      </c>
      <c r="Y276" s="199">
        <f>+M276/C$12</f>
        <v>0.14007782101167318</v>
      </c>
      <c r="Z276" s="202">
        <f>+C276+T276+X276</f>
        <v>97.5</v>
      </c>
      <c r="AA276" s="200">
        <f t="shared" si="13"/>
        <v>4603.111179899634</v>
      </c>
      <c r="AB276" s="200">
        <f>C$9/AA276</f>
        <v>0.1737954980304089</v>
      </c>
      <c r="AC276" s="1" t="str">
        <f t="shared" si="14"/>
        <v>Good</v>
      </c>
    </row>
    <row r="277" spans="1:29" s="16" customFormat="1" ht="12.75">
      <c r="A277" s="7" t="s">
        <v>361</v>
      </c>
      <c r="B277" s="199">
        <f t="shared" si="15"/>
        <v>0.175847515777466</v>
      </c>
      <c r="C277" s="8">
        <v>98.4</v>
      </c>
      <c r="D277" s="10">
        <v>1.38</v>
      </c>
      <c r="E277" s="10">
        <v>2.48</v>
      </c>
      <c r="F277" s="14">
        <v>13.5</v>
      </c>
      <c r="G277" s="9">
        <v>2.73</v>
      </c>
      <c r="H277" s="8">
        <v>15.6</v>
      </c>
      <c r="I277" s="8">
        <v>11</v>
      </c>
      <c r="J277" s="9">
        <v>3.23</v>
      </c>
      <c r="K277" s="205">
        <f>12*F$9/I277</f>
        <v>32.72727272727273</v>
      </c>
      <c r="L277" s="10">
        <f>12*F$10/J277</f>
        <v>22.291021671826627</v>
      </c>
      <c r="M277" s="10">
        <f t="shared" si="12"/>
        <v>32.72727272727273</v>
      </c>
      <c r="N277" s="200">
        <f>+(PI()^2)*29000/(M277^2)</f>
        <v>267.22563150789006</v>
      </c>
      <c r="O277" s="200">
        <f>IF(M277&lt;=D$22,C$10*0.658^(C$10/N277),0.877*N277)</f>
        <v>46.23370006034989</v>
      </c>
      <c r="P277" s="200">
        <f>+C$10/O277</f>
        <v>1.0814622220314158</v>
      </c>
      <c r="Q277" s="201">
        <f>+G277/(D$25*SQRT(P277))</f>
        <v>0.19465024141430357</v>
      </c>
      <c r="R277" s="10">
        <f>+C$10*(D$31*D$25/G277)^2</f>
        <v>2709.076660092045</v>
      </c>
      <c r="S277" s="202">
        <f>IF(G277&lt;=D$25*SQRT(P277),1,(1-J271*SQRT(R277/O277))*SQRT(R277/O277))*(F277/2)</f>
        <v>6.75</v>
      </c>
      <c r="T277" s="202">
        <f>-4*(F277/2-S277)*E277</f>
        <v>0</v>
      </c>
      <c r="U277" s="201">
        <f>+H277/(D$26*SQRT(P277))</f>
        <v>0.418040786930048</v>
      </c>
      <c r="V277" s="10">
        <f>+C$10*(D$30*D$26/H277)^2</f>
        <v>454.00844300624595</v>
      </c>
      <c r="W277" s="202">
        <f>IF(H277&lt;=D$26*SQRT(P277),1,(1-C$30*SQRT(V277/O277))*SQRT(V277/O277))*(H277*D277)</f>
        <v>21.528</v>
      </c>
      <c r="X277" s="202">
        <f>-(H277*D277-W277)*D277</f>
        <v>0</v>
      </c>
      <c r="Y277" s="199">
        <f>+M277/C$12</f>
        <v>0.16363636363636364</v>
      </c>
      <c r="Z277" s="202">
        <f>+C277+T277+X277</f>
        <v>98.4</v>
      </c>
      <c r="AA277" s="200">
        <f t="shared" si="13"/>
        <v>4549.39608593843</v>
      </c>
      <c r="AB277" s="200">
        <f>C$9/AA277</f>
        <v>0.175847515777466</v>
      </c>
      <c r="AC277" s="1" t="str">
        <f t="shared" si="14"/>
        <v>Good</v>
      </c>
    </row>
    <row r="278" spans="1:29" s="16" customFormat="1" ht="12.75">
      <c r="A278" s="7" t="s">
        <v>463</v>
      </c>
      <c r="B278" s="199">
        <f t="shared" si="15"/>
        <v>0.1694932069774538</v>
      </c>
      <c r="C278" s="14">
        <v>98.5</v>
      </c>
      <c r="D278" s="10">
        <v>1.03</v>
      </c>
      <c r="E278" s="10">
        <v>1.77</v>
      </c>
      <c r="F278" s="14">
        <v>15.9</v>
      </c>
      <c r="G278" s="10">
        <v>4.5</v>
      </c>
      <c r="H278" s="14">
        <v>38</v>
      </c>
      <c r="I278" s="14">
        <v>17.8</v>
      </c>
      <c r="J278" s="10">
        <v>3.49</v>
      </c>
      <c r="K278" s="205">
        <f>12*F$9/I278</f>
        <v>20.224719101123593</v>
      </c>
      <c r="L278" s="10">
        <f>12*F$10/J278</f>
        <v>20.630372492836674</v>
      </c>
      <c r="M278" s="10">
        <f t="shared" si="12"/>
        <v>20.630372492836674</v>
      </c>
      <c r="N278" s="200">
        <f>+(PI()^2)*29000/(M278^2)</f>
        <v>672.4865525473663</v>
      </c>
      <c r="O278" s="200">
        <f>IF(M278&lt;=D$22,C$10*0.658^(C$10/N278),0.877*N278)</f>
        <v>48.46798118611738</v>
      </c>
      <c r="P278" s="200">
        <f>+C$10/O278</f>
        <v>1.0316088843890499</v>
      </c>
      <c r="Q278" s="201">
        <f>+G278/(D$25*SQRT(P278))</f>
        <v>0.32851329719401934</v>
      </c>
      <c r="R278" s="10">
        <f>+C$10*(D$31*D$25/G278)^2</f>
        <v>997.0606143209877</v>
      </c>
      <c r="S278" s="202">
        <f>IF(G278&lt;=D$25*SQRT(P278),1,(1-J272*SQRT(R278/O278))*SQRT(R278/O278))*(F278/2)</f>
        <v>7.95</v>
      </c>
      <c r="T278" s="202">
        <f>-4*(F278/2-S278)*E278</f>
        <v>0</v>
      </c>
      <c r="U278" s="201">
        <f>+H278/(D$26*SQRT(P278))</f>
        <v>1.0426193831899675</v>
      </c>
      <c r="V278" s="10">
        <f>+C$10*(D$30*D$26/H278)^2</f>
        <v>76.5148855193906</v>
      </c>
      <c r="W278" s="202">
        <f>IF(H278&lt;=D$26*SQRT(P278),1,(1-C$30*SQRT(V278/O278))*SQRT(V278/O278))*(H278*D278)</f>
        <v>38.055449062320676</v>
      </c>
      <c r="X278" s="202">
        <f>-(H278*D278-W278)*D278</f>
        <v>-1.1170874658097043</v>
      </c>
      <c r="Y278" s="199">
        <f>+M278/C$12</f>
        <v>0.10315186246418337</v>
      </c>
      <c r="Z278" s="202">
        <f>+C278+T278+X278</f>
        <v>97.3829125341903</v>
      </c>
      <c r="AA278" s="200">
        <f t="shared" si="13"/>
        <v>4719.953172556449</v>
      </c>
      <c r="AB278" s="200">
        <f>C$9/AA278</f>
        <v>0.1694932069774538</v>
      </c>
      <c r="AC278" s="1" t="str">
        <f t="shared" si="14"/>
        <v>Good</v>
      </c>
    </row>
    <row r="279" spans="1:29" s="16" customFormat="1" ht="12.75">
      <c r="A279" s="7" t="s">
        <v>248</v>
      </c>
      <c r="B279" s="199">
        <f t="shared" si="15"/>
        <v>0.20394956612799114</v>
      </c>
      <c r="C279" s="8">
        <v>98.8</v>
      </c>
      <c r="D279" s="10">
        <v>1.78</v>
      </c>
      <c r="E279" s="10">
        <v>2.96</v>
      </c>
      <c r="F279" s="14">
        <v>13.4</v>
      </c>
      <c r="G279" s="9">
        <v>2.26</v>
      </c>
      <c r="H279" s="9">
        <v>5.47</v>
      </c>
      <c r="I279" s="9">
        <v>6.41</v>
      </c>
      <c r="J279" s="9">
        <v>3.47</v>
      </c>
      <c r="K279" s="205">
        <f>12*F$9/I279</f>
        <v>56.16224648985959</v>
      </c>
      <c r="L279" s="10">
        <f>12*F$10/J279</f>
        <v>20.749279538904897</v>
      </c>
      <c r="M279" s="10">
        <f t="shared" si="12"/>
        <v>56.16224648985959</v>
      </c>
      <c r="N279" s="200">
        <f>+(PI()^2)*29000/(M279^2)</f>
        <v>90.7420947930524</v>
      </c>
      <c r="O279" s="200">
        <f>IF(M279&lt;=D$22,C$10*0.658^(C$10/N279),0.877*N279)</f>
        <v>39.701805429786276</v>
      </c>
      <c r="P279" s="200">
        <f>+C$10/O279</f>
        <v>1.2593885708403454</v>
      </c>
      <c r="Q279" s="201">
        <f>+G279/(D$25*SQRT(P279))</f>
        <v>0.14932294323499276</v>
      </c>
      <c r="R279" s="10">
        <f>+C$10*(D$31*D$25/G279)^2</f>
        <v>3953.026360717363</v>
      </c>
      <c r="S279" s="202">
        <f>IF(G279&lt;=D$25*SQRT(P279),1,(1-J273*SQRT(R279/O279))*SQRT(R279/O279))*(F279/2)</f>
        <v>6.7</v>
      </c>
      <c r="T279" s="202">
        <f>-4*(F279/2-S279)*E279</f>
        <v>0</v>
      </c>
      <c r="U279" s="201">
        <f>+H279/(D$26*SQRT(P279))</f>
        <v>0.13583359259886854</v>
      </c>
      <c r="V279" s="10">
        <f>+C$10*(D$30*D$26/H279)^2</f>
        <v>3692.652784174274</v>
      </c>
      <c r="W279" s="202">
        <f>IF(H279&lt;=D$26*SQRT(P279),1,(1-C$30*SQRT(V279/O279))*SQRT(V279/O279))*(H279*D279)</f>
        <v>9.7366</v>
      </c>
      <c r="X279" s="202">
        <f>-(H279*D279-W279)*D279</f>
        <v>0</v>
      </c>
      <c r="Y279" s="199">
        <f>+M279/C$12</f>
        <v>0.28081123244929795</v>
      </c>
      <c r="Z279" s="202">
        <f>+C279+T279+X279</f>
        <v>98.8</v>
      </c>
      <c r="AA279" s="200">
        <f t="shared" si="13"/>
        <v>3922.538376462884</v>
      </c>
      <c r="AB279" s="200">
        <f>C$9/AA279</f>
        <v>0.20394956612799114</v>
      </c>
      <c r="AC279" s="1" t="str">
        <f t="shared" si="14"/>
        <v>Good</v>
      </c>
    </row>
    <row r="280" spans="1:29" s="16" customFormat="1" ht="12.75">
      <c r="A280" s="7" t="s">
        <v>381</v>
      </c>
      <c r="B280" s="199">
        <f t="shared" si="15"/>
        <v>0.17259660441909325</v>
      </c>
      <c r="C280" s="8">
        <v>98.9</v>
      </c>
      <c r="D280" s="10">
        <v>1.26</v>
      </c>
      <c r="E280" s="10">
        <v>2.28</v>
      </c>
      <c r="F280" s="14">
        <v>14.6</v>
      </c>
      <c r="G280" s="9">
        <v>3.19</v>
      </c>
      <c r="H280" s="8">
        <v>18.9</v>
      </c>
      <c r="I280" s="8">
        <v>12.1</v>
      </c>
      <c r="J280" s="9">
        <v>3.45</v>
      </c>
      <c r="K280" s="205">
        <f>12*F$9/I280</f>
        <v>29.75206611570248</v>
      </c>
      <c r="L280" s="10">
        <f>12*F$10/J280</f>
        <v>20.869565217391305</v>
      </c>
      <c r="M280" s="10">
        <f t="shared" si="12"/>
        <v>29.75206611570248</v>
      </c>
      <c r="N280" s="200">
        <f>+(PI()^2)*29000/(M280^2)</f>
        <v>323.343014124547</v>
      </c>
      <c r="O280" s="200">
        <f>IF(M280&lt;=D$22,C$10*0.658^(C$10/N280),0.877*N280)</f>
        <v>46.86638415428702</v>
      </c>
      <c r="P280" s="200">
        <f>+C$10/O280</f>
        <v>1.0668627610655204</v>
      </c>
      <c r="Q280" s="201">
        <f>+G280/(D$25*SQRT(P280))</f>
        <v>0.2289994193339607</v>
      </c>
      <c r="R280" s="10">
        <f>+C$10*(D$31*D$25/G280)^2</f>
        <v>1984.1076090054153</v>
      </c>
      <c r="S280" s="202">
        <f>IF(G280&lt;=D$25*SQRT(P280),1,(1-J274*SQRT(R280/O280))*SQRT(R280/O280))*(F280/2)</f>
        <v>7.3</v>
      </c>
      <c r="T280" s="202">
        <f>-4*(F280/2-S280)*E280</f>
        <v>0</v>
      </c>
      <c r="U280" s="201">
        <f>+H280/(D$26*SQRT(P280))</f>
        <v>0.5099261227894722</v>
      </c>
      <c r="V280" s="10">
        <f>+C$10*(D$30*D$26/H280)^2</f>
        <v>309.3068354469361</v>
      </c>
      <c r="W280" s="202">
        <f>IF(H280&lt;=D$26*SQRT(P280),1,(1-C$30*SQRT(V280/O280))*SQRT(V280/O280))*(H280*D280)</f>
        <v>23.814</v>
      </c>
      <c r="X280" s="202">
        <f>-(H280*D280-W280)*D280</f>
        <v>0</v>
      </c>
      <c r="Y280" s="199">
        <f>+M280/C$12</f>
        <v>0.1487603305785124</v>
      </c>
      <c r="Z280" s="202">
        <f>+C280+T280+X280</f>
        <v>98.9</v>
      </c>
      <c r="AA280" s="200">
        <f t="shared" si="13"/>
        <v>4635.085392858987</v>
      </c>
      <c r="AB280" s="200">
        <f>C$9/AA280</f>
        <v>0.17259660441909325</v>
      </c>
      <c r="AC280" s="1" t="str">
        <f t="shared" si="14"/>
        <v>Good</v>
      </c>
    </row>
    <row r="281" spans="1:29" s="16" customFormat="1" ht="12.75">
      <c r="A281" s="7" t="s">
        <v>276</v>
      </c>
      <c r="B281" s="199">
        <f t="shared" si="15"/>
        <v>0.19242780214188576</v>
      </c>
      <c r="C281" s="4">
        <v>101</v>
      </c>
      <c r="D281" s="10">
        <v>1.54</v>
      </c>
      <c r="E281" s="10">
        <v>2.47</v>
      </c>
      <c r="F281" s="14">
        <v>16.4</v>
      </c>
      <c r="G281" s="9">
        <v>3.31</v>
      </c>
      <c r="H281" s="9">
        <v>7.41</v>
      </c>
      <c r="I281" s="9">
        <v>6.98</v>
      </c>
      <c r="J281" s="9">
        <v>4.24</v>
      </c>
      <c r="K281" s="205">
        <f>12*F$9/I281</f>
        <v>51.57593123209169</v>
      </c>
      <c r="L281" s="10">
        <f>12*F$10/J281</f>
        <v>16.9811320754717</v>
      </c>
      <c r="M281" s="10">
        <f t="shared" si="12"/>
        <v>51.57593123209169</v>
      </c>
      <c r="N281" s="200">
        <f>+(PI()^2)*29000/(M281^2)</f>
        <v>107.59784840757858</v>
      </c>
      <c r="O281" s="200">
        <f>IF(M281&lt;=D$22,C$10*0.658^(C$10/N281),0.877*N281)</f>
        <v>41.16240995865847</v>
      </c>
      <c r="P281" s="200">
        <f>+C$10/O281</f>
        <v>1.214700501020654</v>
      </c>
      <c r="Q281" s="201">
        <f>+G281/(D$25*SQRT(P281))</f>
        <v>0.2226852054161059</v>
      </c>
      <c r="R281" s="10">
        <f>+C$10*(D$31*D$25/G281)^2</f>
        <v>1842.8526063106399</v>
      </c>
      <c r="S281" s="202">
        <f>IF(G281&lt;=D$25*SQRT(P281),1,(1-J275*SQRT(R281/O281))*SQRT(R281/O281))*(F281/2)</f>
        <v>8.2</v>
      </c>
      <c r="T281" s="202">
        <f>-4*(F281/2-S281)*E281</f>
        <v>0</v>
      </c>
      <c r="U281" s="201">
        <f>+H281/(D$26*SQRT(P281))</f>
        <v>0.187362786835636</v>
      </c>
      <c r="V281" s="10">
        <f>+C$10*(D$30*D$26/H281)^2</f>
        <v>2012.225786177267</v>
      </c>
      <c r="W281" s="202">
        <f>IF(H281&lt;=D$26*SQRT(P281),1,(1-C$30*SQRT(V281/O281))*SQRT(V281/O281))*(H281*D281)</f>
        <v>11.4114</v>
      </c>
      <c r="X281" s="202">
        <f>-(H281*D281-W281)*D281</f>
        <v>0</v>
      </c>
      <c r="Y281" s="199">
        <f>+M281/C$12</f>
        <v>0.25787965616045844</v>
      </c>
      <c r="Z281" s="202">
        <f>+C281+T281+X281</f>
        <v>101</v>
      </c>
      <c r="AA281" s="200">
        <f t="shared" si="13"/>
        <v>4157.403405824506</v>
      </c>
      <c r="AB281" s="200">
        <f>C$9/AA281</f>
        <v>0.19242780214188576</v>
      </c>
      <c r="AC281" s="1" t="str">
        <f t="shared" si="14"/>
        <v>Good</v>
      </c>
    </row>
    <row r="282" spans="1:29" s="16" customFormat="1" ht="12.75">
      <c r="A282" s="7" t="s">
        <v>413</v>
      </c>
      <c r="B282" s="199">
        <f t="shared" si="15"/>
        <v>0.1609386518727573</v>
      </c>
      <c r="C282" s="4">
        <v>104</v>
      </c>
      <c r="D282" s="10">
        <v>1.16</v>
      </c>
      <c r="E282" s="10">
        <v>2.09</v>
      </c>
      <c r="F282" s="14">
        <v>16.1</v>
      </c>
      <c r="G282" s="9">
        <v>3.85</v>
      </c>
      <c r="H282" s="8">
        <v>25.7</v>
      </c>
      <c r="I282" s="8">
        <v>14.5</v>
      </c>
      <c r="J282" s="9">
        <v>3.74</v>
      </c>
      <c r="K282" s="205">
        <f>12*F$9/I282</f>
        <v>24.82758620689655</v>
      </c>
      <c r="L282" s="10">
        <f>12*F$10/J282</f>
        <v>19.25133689839572</v>
      </c>
      <c r="M282" s="10">
        <f t="shared" si="12"/>
        <v>24.82758620689655</v>
      </c>
      <c r="N282" s="200">
        <f>+(PI()^2)*29000/(M282^2)</f>
        <v>464.33214069862714</v>
      </c>
      <c r="O282" s="200">
        <f>IF(M282&lt;=D$22,C$10*0.658^(C$10/N282),0.877*N282)</f>
        <v>47.796521238350195</v>
      </c>
      <c r="P282" s="200">
        <f>+C$10/O282</f>
        <v>1.0461012371729224</v>
      </c>
      <c r="Q282" s="201">
        <f>+G282/(D$25*SQRT(P282))</f>
        <v>0.2791077192347561</v>
      </c>
      <c r="R282" s="10">
        <f>+C$10*(D$31*D$25/G282)^2</f>
        <v>1362.150611570248</v>
      </c>
      <c r="S282" s="202">
        <f>IF(G282&lt;=D$25*SQRT(P282),1,(1-J276*SQRT(R282/O282))*SQRT(R282/O282))*(F282/2)</f>
        <v>8.05</v>
      </c>
      <c r="T282" s="202">
        <f>-4*(F282/2-S282)*E282</f>
        <v>0</v>
      </c>
      <c r="U282" s="201">
        <f>+H282/(D$26*SQRT(P282))</f>
        <v>0.7002385244010477</v>
      </c>
      <c r="V282" s="10">
        <f>+C$10*(D$30*D$26/H282)^2</f>
        <v>167.28110143984014</v>
      </c>
      <c r="W282" s="202">
        <f>IF(H282&lt;=D$26*SQRT(P282),1,(1-C$30*SQRT(V282/O282))*SQRT(V282/O282))*(H282*D282)</f>
        <v>29.811999999999998</v>
      </c>
      <c r="X282" s="202">
        <f>-(H282*D282-W282)*D282</f>
        <v>0</v>
      </c>
      <c r="Y282" s="199">
        <f>+M282/C$12</f>
        <v>0.12413793103448276</v>
      </c>
      <c r="Z282" s="202">
        <f>+C282+T282+X282</f>
        <v>104</v>
      </c>
      <c r="AA282" s="200">
        <f t="shared" si="13"/>
        <v>4970.83820878842</v>
      </c>
      <c r="AB282" s="200">
        <f>C$9/AA282</f>
        <v>0.1609386518727573</v>
      </c>
      <c r="AC282" s="1" t="str">
        <f t="shared" si="14"/>
        <v>Good</v>
      </c>
    </row>
    <row r="283" spans="1:29" s="16" customFormat="1" ht="12.75">
      <c r="A283" s="7" t="s">
        <v>398</v>
      </c>
      <c r="B283" s="199">
        <f t="shared" si="15"/>
        <v>0.16076660521344238</v>
      </c>
      <c r="C283" s="4">
        <v>105</v>
      </c>
      <c r="D283" s="10">
        <v>1.24</v>
      </c>
      <c r="E283" s="10">
        <v>2.24</v>
      </c>
      <c r="F283" s="14">
        <v>15.5</v>
      </c>
      <c r="G283" s="9">
        <v>3.45</v>
      </c>
      <c r="H283" s="8">
        <v>21.6</v>
      </c>
      <c r="I283" s="8">
        <v>13.3</v>
      </c>
      <c r="J283" s="9">
        <v>3.64</v>
      </c>
      <c r="K283" s="205">
        <f>12*F$9/I283</f>
        <v>27.06766917293233</v>
      </c>
      <c r="L283" s="10">
        <f>12*F$10/J283</f>
        <v>19.78021978021978</v>
      </c>
      <c r="M283" s="10">
        <f t="shared" si="12"/>
        <v>27.06766917293233</v>
      </c>
      <c r="N283" s="200">
        <f>+(PI()^2)*29000/(M283^2)</f>
        <v>390.6573715490139</v>
      </c>
      <c r="O283" s="200">
        <f>IF(M283&lt;=D$22,C$10*0.658^(C$10/N283),0.877*N283)</f>
        <v>47.39197925422485</v>
      </c>
      <c r="P283" s="200">
        <f>+C$10/O283</f>
        <v>1.0550308467132157</v>
      </c>
      <c r="Q283" s="201">
        <f>+G283/(D$25*SQRT(P283))</f>
        <v>0.24904882235570439</v>
      </c>
      <c r="R283" s="10">
        <f>+C$10*(D$31*D$25/G283)^2</f>
        <v>1696.3224062171812</v>
      </c>
      <c r="S283" s="202">
        <f>IF(G283&lt;=D$25*SQRT(P283),1,(1-J277*SQRT(R283/O283))*SQRT(R283/O283))*(F283/2)</f>
        <v>7.75</v>
      </c>
      <c r="T283" s="202">
        <f>-4*(F283/2-S283)*E283</f>
        <v>0</v>
      </c>
      <c r="U283" s="201">
        <f>+H283/(D$26*SQRT(P283))</f>
        <v>0.5860314279184128</v>
      </c>
      <c r="V283" s="10">
        <f>+C$10*(D$30*D$26/H283)^2</f>
        <v>236.8130458890603</v>
      </c>
      <c r="W283" s="202">
        <f>IF(H283&lt;=D$26*SQRT(P283),1,(1-C$30*SQRT(V283/O283))*SQRT(V283/O283))*(H283*D283)</f>
        <v>26.784000000000002</v>
      </c>
      <c r="X283" s="202">
        <f>-(H283*D283-W283)*D283</f>
        <v>0</v>
      </c>
      <c r="Y283" s="199">
        <f>+M283/C$12</f>
        <v>0.13533834586466165</v>
      </c>
      <c r="Z283" s="202">
        <f>+C283+T283+X283</f>
        <v>105</v>
      </c>
      <c r="AA283" s="200">
        <f t="shared" si="13"/>
        <v>4976.15782169361</v>
      </c>
      <c r="AB283" s="200">
        <f>C$9/AA283</f>
        <v>0.16076660521344238</v>
      </c>
      <c r="AC283" s="1" t="str">
        <f t="shared" si="14"/>
        <v>Good</v>
      </c>
    </row>
    <row r="284" spans="1:29" s="16" customFormat="1" ht="12.75">
      <c r="A284" s="7" t="s">
        <v>430</v>
      </c>
      <c r="B284" s="199">
        <f t="shared" si="15"/>
        <v>0.1569367877174923</v>
      </c>
      <c r="C284" s="7">
        <v>106</v>
      </c>
      <c r="D284" s="10">
        <v>1.12</v>
      </c>
      <c r="E284" s="10">
        <v>2.01</v>
      </c>
      <c r="F284" s="14">
        <v>16.7</v>
      </c>
      <c r="G284" s="10">
        <v>4.16</v>
      </c>
      <c r="H284" s="14">
        <v>28.6</v>
      </c>
      <c r="I284" s="14">
        <v>15.6</v>
      </c>
      <c r="J284" s="10">
        <v>3.85</v>
      </c>
      <c r="K284" s="205">
        <f>12*F$9/I284</f>
        <v>23.076923076923077</v>
      </c>
      <c r="L284" s="10">
        <f>12*F$10/J284</f>
        <v>18.7012987012987</v>
      </c>
      <c r="M284" s="10">
        <f t="shared" si="12"/>
        <v>23.076923076923077</v>
      </c>
      <c r="N284" s="200">
        <f>+(PI()^2)*29000/(M284^2)</f>
        <v>537.4547907748771</v>
      </c>
      <c r="O284" s="200">
        <f>IF(M284&lt;=D$22,C$10*0.658^(C$10/N284),0.877*N284)</f>
        <v>48.0905077839792</v>
      </c>
      <c r="P284" s="200">
        <f>+C$10/O284</f>
        <v>1.0397062186283865</v>
      </c>
      <c r="Q284" s="201">
        <f>+G284/(D$25*SQRT(P284))</f>
        <v>0.3025073882556372</v>
      </c>
      <c r="R284" s="10">
        <f>+C$10*(D$31*D$25/G284)^2</f>
        <v>1166.7019600591718</v>
      </c>
      <c r="S284" s="202">
        <f>IF(G284&lt;=D$25*SQRT(P284),1,(1-J278*SQRT(R284/O284))*SQRT(R284/O284))*(F284/2)</f>
        <v>8.35</v>
      </c>
      <c r="T284" s="202">
        <f>-4*(F284/2-S284)*E284</f>
        <v>0</v>
      </c>
      <c r="U284" s="201">
        <f>+H284/(D$26*SQRT(P284))</f>
        <v>0.7816466072377204</v>
      </c>
      <c r="V284" s="10">
        <f>+C$10*(D$30*D$26/H284)^2</f>
        <v>135.07689213408972</v>
      </c>
      <c r="W284" s="202">
        <f>IF(H284&lt;=D$26*SQRT(P284),1,(1-C$30*SQRT(V284/O284))*SQRT(V284/O284))*(H284*D284)</f>
        <v>32.032000000000004</v>
      </c>
      <c r="X284" s="202">
        <f>-(H284*D284-W284)*D284</f>
        <v>0</v>
      </c>
      <c r="Y284" s="199">
        <f>+M284/C$12</f>
        <v>0.11538461538461538</v>
      </c>
      <c r="Z284" s="202">
        <f>+C284+T284+X284</f>
        <v>106</v>
      </c>
      <c r="AA284" s="200">
        <f t="shared" si="13"/>
        <v>5097.593825101795</v>
      </c>
      <c r="AB284" s="200">
        <f>C$9/AA284</f>
        <v>0.1569367877174923</v>
      </c>
      <c r="AC284" s="1" t="str">
        <f t="shared" si="14"/>
        <v>Good</v>
      </c>
    </row>
    <row r="285" spans="1:29" s="16" customFormat="1" ht="12.75">
      <c r="A285" s="7" t="s">
        <v>453</v>
      </c>
      <c r="B285" s="199">
        <f t="shared" si="15"/>
        <v>0.1548290189356178</v>
      </c>
      <c r="C285" s="7">
        <v>107</v>
      </c>
      <c r="D285" s="10">
        <v>1.12</v>
      </c>
      <c r="E285" s="10">
        <v>2.01</v>
      </c>
      <c r="F285" s="14">
        <v>16</v>
      </c>
      <c r="G285" s="10">
        <v>3.99</v>
      </c>
      <c r="H285" s="14">
        <v>30.5</v>
      </c>
      <c r="I285" s="14">
        <v>16.5</v>
      </c>
      <c r="J285" s="10">
        <v>3.6</v>
      </c>
      <c r="K285" s="205">
        <f>12*F$9/I285</f>
        <v>21.818181818181817</v>
      </c>
      <c r="L285" s="10">
        <f>12*F$10/J285</f>
        <v>20</v>
      </c>
      <c r="M285" s="10">
        <f t="shared" si="12"/>
        <v>21.818181818181817</v>
      </c>
      <c r="N285" s="200">
        <f>+(PI()^2)*29000/(M285^2)</f>
        <v>601.2576708927528</v>
      </c>
      <c r="O285" s="200">
        <f>IF(M285&lt;=D$22,C$10*0.658^(C$10/N285),0.877*N285)</f>
        <v>48.289626617912525</v>
      </c>
      <c r="P285" s="200">
        <f>+C$10/O285</f>
        <v>1.035419064131944</v>
      </c>
      <c r="Q285" s="201">
        <f>+G285/(D$25*SQRT(P285))</f>
        <v>0.29074536058058903</v>
      </c>
      <c r="R285" s="10">
        <f>+C$10*(D$31*D$25/G285)^2</f>
        <v>1268.23810403201</v>
      </c>
      <c r="S285" s="202">
        <f>IF(G285&lt;=D$25*SQRT(P285),1,(1-J279*SQRT(R285/O285))*SQRT(R285/O285))*(F285/2)</f>
        <v>8</v>
      </c>
      <c r="T285" s="202">
        <f>-4*(F285/2-S285)*E285</f>
        <v>0</v>
      </c>
      <c r="U285" s="201">
        <f>+H285/(D$26*SQRT(P285))</f>
        <v>0.835298104105307</v>
      </c>
      <c r="V285" s="10">
        <f>+C$10*(D$30*D$26/H285)^2</f>
        <v>118.7718298199409</v>
      </c>
      <c r="W285" s="202">
        <f>IF(H285&lt;=D$26*SQRT(P285),1,(1-C$30*SQRT(V285/O285))*SQRT(V285/O285))*(H285*D285)</f>
        <v>34.160000000000004</v>
      </c>
      <c r="X285" s="202">
        <f>-(H285*D285-W285)*D285</f>
        <v>0</v>
      </c>
      <c r="Y285" s="199">
        <f>+M285/C$12</f>
        <v>0.10909090909090909</v>
      </c>
      <c r="Z285" s="202">
        <f>+C285+T285+X285</f>
        <v>107</v>
      </c>
      <c r="AA285" s="200">
        <f t="shared" si="13"/>
        <v>5166.9900481166405</v>
      </c>
      <c r="AB285" s="200">
        <f>C$9/AA285</f>
        <v>0.1548290189356178</v>
      </c>
      <c r="AC285" s="1" t="str">
        <f t="shared" si="14"/>
        <v>Good</v>
      </c>
    </row>
    <row r="286" spans="1:29" s="16" customFormat="1" ht="12.75">
      <c r="A286" s="7" t="s">
        <v>382</v>
      </c>
      <c r="B286" s="199">
        <f t="shared" si="15"/>
        <v>0.1578868193763389</v>
      </c>
      <c r="C286" s="4">
        <v>108</v>
      </c>
      <c r="D286" s="10">
        <v>1.38</v>
      </c>
      <c r="E286" s="10">
        <v>2.48</v>
      </c>
      <c r="F286" s="14">
        <v>14.7</v>
      </c>
      <c r="G286" s="9">
        <v>2.96</v>
      </c>
      <c r="H286" s="8">
        <v>17.3</v>
      </c>
      <c r="I286" s="8">
        <v>12.2</v>
      </c>
      <c r="J286" s="9">
        <v>3.48</v>
      </c>
      <c r="K286" s="205">
        <f>12*F$9/I286</f>
        <v>29.508196721311478</v>
      </c>
      <c r="L286" s="10">
        <f>12*F$10/J286</f>
        <v>20.689655172413794</v>
      </c>
      <c r="M286" s="10">
        <f t="shared" si="12"/>
        <v>29.508196721311478</v>
      </c>
      <c r="N286" s="200">
        <f>+(PI()^2)*29000/(M286^2)</f>
        <v>328.7096115176393</v>
      </c>
      <c r="O286" s="200">
        <f>IF(M286&lt;=D$22,C$10*0.658^(C$10/N286),0.877*N286)</f>
        <v>46.915932797095095</v>
      </c>
      <c r="P286" s="200">
        <f>+C$10/O286</f>
        <v>1.0657360307902874</v>
      </c>
      <c r="Q286" s="201">
        <f>+G286/(D$25*SQRT(P286))</f>
        <v>0.2126007845599645</v>
      </c>
      <c r="R286" s="10">
        <f>+C$10*(D$31*D$25/G286)^2</f>
        <v>2304.4281227173124</v>
      </c>
      <c r="S286" s="202">
        <f>IF(G286&lt;=D$25*SQRT(P286),1,(1-J280*SQRT(R286/O286))*SQRT(R286/O286))*(F286/2)</f>
        <v>7.35</v>
      </c>
      <c r="T286" s="202">
        <f>-4*(F286/2-S286)*E286</f>
        <v>0</v>
      </c>
      <c r="U286" s="201">
        <f>+H286/(D$26*SQRT(P286))</f>
        <v>0.46700444422658643</v>
      </c>
      <c r="V286" s="10">
        <f>+C$10*(D$30*D$26/H286)^2</f>
        <v>369.1653402719771</v>
      </c>
      <c r="W286" s="202">
        <f>IF(H286&lt;=D$26*SQRT(P286),1,(1-C$30*SQRT(V286/O286))*SQRT(V286/O286))*(H286*D286)</f>
        <v>23.874</v>
      </c>
      <c r="X286" s="202">
        <f>-(H286*D286-W286)*D286</f>
        <v>0</v>
      </c>
      <c r="Y286" s="199">
        <f>+M286/C$12</f>
        <v>0.1475409836065574</v>
      </c>
      <c r="Z286" s="202">
        <f>+C286+T286+X286</f>
        <v>108</v>
      </c>
      <c r="AA286" s="200">
        <f t="shared" si="13"/>
        <v>5066.92074208627</v>
      </c>
      <c r="AB286" s="200">
        <f>C$9/AA286</f>
        <v>0.1578868193763389</v>
      </c>
      <c r="AC286" s="1" t="str">
        <f t="shared" si="14"/>
        <v>Good</v>
      </c>
    </row>
    <row r="287" spans="1:29" s="16" customFormat="1" ht="12.75">
      <c r="A287" s="7" t="s">
        <v>277</v>
      </c>
      <c r="B287" s="199">
        <f t="shared" si="15"/>
        <v>0.17742949794277346</v>
      </c>
      <c r="C287" s="4">
        <v>109</v>
      </c>
      <c r="D287" s="10">
        <v>1.66</v>
      </c>
      <c r="E287" s="10">
        <v>2.66</v>
      </c>
      <c r="F287" s="14">
        <v>16.5</v>
      </c>
      <c r="G287" s="9">
        <v>3.1</v>
      </c>
      <c r="H287" s="9">
        <v>6.89</v>
      </c>
      <c r="I287" s="9">
        <v>7.07</v>
      </c>
      <c r="J287" s="9">
        <v>4.27</v>
      </c>
      <c r="K287" s="205">
        <f>12*F$9/I287</f>
        <v>50.91937765205092</v>
      </c>
      <c r="L287" s="10">
        <f>12*F$10/J287</f>
        <v>16.861826697892273</v>
      </c>
      <c r="M287" s="10">
        <f t="shared" si="12"/>
        <v>50.91937765205092</v>
      </c>
      <c r="N287" s="200">
        <f>+(PI()^2)*29000/(M287^2)</f>
        <v>110.3904666806507</v>
      </c>
      <c r="O287" s="200">
        <f>IF(M287&lt;=D$22,C$10*0.658^(C$10/N287),0.877*N287)</f>
        <v>41.365441633902414</v>
      </c>
      <c r="P287" s="200">
        <f>+C$10/O287</f>
        <v>1.208738454735144</v>
      </c>
      <c r="Q287" s="201">
        <f>+G287/(D$25*SQRT(P287))</f>
        <v>0.209070857538264</v>
      </c>
      <c r="R287" s="10">
        <f>+C$10*(D$31*D$25/G287)^2</f>
        <v>2100.98620603538</v>
      </c>
      <c r="S287" s="202">
        <f>IF(G287&lt;=D$25*SQRT(P287),1,(1-J281*SQRT(R287/O287))*SQRT(R287/O287))*(F287/2)</f>
        <v>8.25</v>
      </c>
      <c r="T287" s="202">
        <f>-4*(F287/2-S287)*E287</f>
        <v>0</v>
      </c>
      <c r="U287" s="201">
        <f>+H287/(D$26*SQRT(P287))</f>
        <v>0.1746436451018917</v>
      </c>
      <c r="V287" s="10">
        <f>+C$10*(D$30*D$26/H287)^2</f>
        <v>2327.4195725489294</v>
      </c>
      <c r="W287" s="202">
        <f>IF(H287&lt;=D$26*SQRT(P287),1,(1-C$30*SQRT(V287/O287))*SQRT(V287/O287))*(H287*D287)</f>
        <v>11.437399999999998</v>
      </c>
      <c r="X287" s="202">
        <f>-(H287*D287-W287)*D287</f>
        <v>0</v>
      </c>
      <c r="Y287" s="199">
        <f>+M287/C$12</f>
        <v>0.2545968882602546</v>
      </c>
      <c r="Z287" s="202">
        <f>+C287+T287+X287</f>
        <v>109</v>
      </c>
      <c r="AA287" s="200">
        <f t="shared" si="13"/>
        <v>4508.833138095363</v>
      </c>
      <c r="AB287" s="200">
        <f>C$9/AA287</f>
        <v>0.17742949794277346</v>
      </c>
      <c r="AC287" s="1" t="str">
        <f t="shared" si="14"/>
        <v>Good</v>
      </c>
    </row>
    <row r="288" spans="1:29" s="16" customFormat="1" ht="12.75">
      <c r="A288" s="7" t="s">
        <v>362</v>
      </c>
      <c r="B288" s="199">
        <f t="shared" si="15"/>
        <v>0.1585239119795355</v>
      </c>
      <c r="C288" s="4">
        <v>109</v>
      </c>
      <c r="D288" s="10">
        <v>1.52</v>
      </c>
      <c r="E288" s="10">
        <v>2.72</v>
      </c>
      <c r="F288" s="14">
        <v>13.7</v>
      </c>
      <c r="G288" s="9">
        <v>2.51</v>
      </c>
      <c r="H288" s="8">
        <v>14.2</v>
      </c>
      <c r="I288" s="8">
        <v>11.1</v>
      </c>
      <c r="J288" s="9">
        <v>3.27</v>
      </c>
      <c r="K288" s="205">
        <f>12*F$9/I288</f>
        <v>32.432432432432435</v>
      </c>
      <c r="L288" s="10">
        <f>12*F$10/J288</f>
        <v>22.01834862385321</v>
      </c>
      <c r="M288" s="10">
        <f t="shared" si="12"/>
        <v>32.432432432432435</v>
      </c>
      <c r="N288" s="200">
        <f>+(PI()^2)*29000/(M288^2)</f>
        <v>272.1063641164226</v>
      </c>
      <c r="O288" s="200">
        <f>IF(M288&lt;=D$22,C$10*0.658^(C$10/N288),0.877*N288)</f>
        <v>46.29869052330656</v>
      </c>
      <c r="P288" s="200">
        <f>+C$10/O288</f>
        <v>1.0799441503605856</v>
      </c>
      <c r="Q288" s="201">
        <f>+G288/(D$25*SQRT(P288))</f>
        <v>0.17908988166541587</v>
      </c>
      <c r="R288" s="10">
        <f>+C$10*(D$31*D$25/G288)^2</f>
        <v>3204.7868192568385</v>
      </c>
      <c r="S288" s="202">
        <f>IF(G288&lt;=D$25*SQRT(P288),1,(1-J282*SQRT(R288/O288))*SQRT(R288/O288))*(F288/2)</f>
        <v>6.85</v>
      </c>
      <c r="T288" s="202">
        <f>-4*(F288/2-S288)*E288</f>
        <v>0</v>
      </c>
      <c r="U288" s="201">
        <f>+H288/(D$26*SQRT(P288))</f>
        <v>0.3807916626122055</v>
      </c>
      <c r="V288" s="10">
        <f>+C$10*(D$30*D$26/H288)^2</f>
        <v>547.9443299444556</v>
      </c>
      <c r="W288" s="202">
        <f>IF(H288&lt;=D$26*SQRT(P288),1,(1-C$30*SQRT(V288/O288))*SQRT(V288/O288))*(H288*D288)</f>
        <v>21.584</v>
      </c>
      <c r="X288" s="202">
        <f>-(H288*D288-W288)*D288</f>
        <v>0</v>
      </c>
      <c r="Y288" s="199">
        <f>+M288/C$12</f>
        <v>0.16216216216216217</v>
      </c>
      <c r="Z288" s="202">
        <f>+C288+T288+X288</f>
        <v>109</v>
      </c>
      <c r="AA288" s="200">
        <f t="shared" si="13"/>
        <v>5046.557267040415</v>
      </c>
      <c r="AB288" s="200">
        <f>C$9/AA288</f>
        <v>0.1585239119795355</v>
      </c>
      <c r="AC288" s="1" t="str">
        <f t="shared" si="14"/>
        <v>Good</v>
      </c>
    </row>
    <row r="289" spans="1:29" s="16" customFormat="1" ht="12.75">
      <c r="A289" s="7" t="s">
        <v>454</v>
      </c>
      <c r="B289" s="199">
        <f t="shared" si="15"/>
        <v>0.15198811950560648</v>
      </c>
      <c r="C289" s="7">
        <v>109</v>
      </c>
      <c r="D289" s="10">
        <v>1.16</v>
      </c>
      <c r="E289" s="10">
        <v>2.05</v>
      </c>
      <c r="F289" s="14">
        <v>16.1</v>
      </c>
      <c r="G289" s="10">
        <v>3.93</v>
      </c>
      <c r="H289" s="14">
        <v>29.5</v>
      </c>
      <c r="I289" s="14">
        <v>16.5</v>
      </c>
      <c r="J289" s="10">
        <v>3.6</v>
      </c>
      <c r="K289" s="205">
        <f>12*F$9/I289</f>
        <v>21.818181818181817</v>
      </c>
      <c r="L289" s="10">
        <f>12*F$10/J289</f>
        <v>20</v>
      </c>
      <c r="M289" s="10">
        <f t="shared" si="12"/>
        <v>21.818181818181817</v>
      </c>
      <c r="N289" s="200">
        <f>+(PI()^2)*29000/(M289^2)</f>
        <v>601.2576708927528</v>
      </c>
      <c r="O289" s="200">
        <f>IF(M289&lt;=D$22,C$10*0.658^(C$10/N289),0.877*N289)</f>
        <v>48.289626617912525</v>
      </c>
      <c r="P289" s="200">
        <f>+C$10/O289</f>
        <v>1.035419064131944</v>
      </c>
      <c r="Q289" s="201">
        <f>+G289/(D$25*SQRT(P289))</f>
        <v>0.28637324989516666</v>
      </c>
      <c r="R289" s="10">
        <f>+C$10*(D$31*D$25/G289)^2</f>
        <v>1307.258541007064</v>
      </c>
      <c r="S289" s="202">
        <f>IF(G289&lt;=D$25*SQRT(P289),1,(1-J283*SQRT(R289/O289))*SQRT(R289/O289))*(F289/2)</f>
        <v>8.05</v>
      </c>
      <c r="T289" s="202">
        <f>-4*(F289/2-S289)*E289</f>
        <v>0</v>
      </c>
      <c r="U289" s="201">
        <f>+H289/(D$26*SQRT(P289))</f>
        <v>0.8079112810198871</v>
      </c>
      <c r="V289" s="10">
        <f>+C$10*(D$30*D$26/H289)^2</f>
        <v>126.96063739155414</v>
      </c>
      <c r="W289" s="202">
        <f>IF(H289&lt;=D$26*SQRT(P289),1,(1-C$30*SQRT(V289/O289))*SQRT(V289/O289))*(H289*D289)</f>
        <v>34.22</v>
      </c>
      <c r="X289" s="202">
        <f>-(H289*D289-W289)*D289</f>
        <v>0</v>
      </c>
      <c r="Y289" s="199">
        <f>+M289/C$12</f>
        <v>0.10909090909090909</v>
      </c>
      <c r="Z289" s="202">
        <f>+C289+T289+X289</f>
        <v>109</v>
      </c>
      <c r="AA289" s="200">
        <f t="shared" si="13"/>
        <v>5263.569301352465</v>
      </c>
      <c r="AB289" s="200">
        <f>C$9/AA289</f>
        <v>0.15198811950560648</v>
      </c>
      <c r="AC289" s="1" t="str">
        <f t="shared" si="14"/>
        <v>Good</v>
      </c>
    </row>
    <row r="290" spans="1:29" s="16" customFormat="1" ht="12.75">
      <c r="A290" s="7" t="s">
        <v>414</v>
      </c>
      <c r="B290" s="199">
        <f t="shared" si="15"/>
        <v>0.1467309171751279</v>
      </c>
      <c r="C290" s="4">
        <v>114</v>
      </c>
      <c r="D290" s="10">
        <v>1.26</v>
      </c>
      <c r="E290" s="10">
        <v>2.28</v>
      </c>
      <c r="F290" s="14">
        <v>16.2</v>
      </c>
      <c r="G290" s="9">
        <v>3.55</v>
      </c>
      <c r="H290" s="8">
        <v>23.7</v>
      </c>
      <c r="I290" s="8">
        <v>14.6</v>
      </c>
      <c r="J290" s="9">
        <v>3.77</v>
      </c>
      <c r="K290" s="205">
        <f>12*F$9/I290</f>
        <v>24.65753424657534</v>
      </c>
      <c r="L290" s="10">
        <f>12*F$10/J290</f>
        <v>19.09814323607427</v>
      </c>
      <c r="M290" s="10">
        <f t="shared" si="12"/>
        <v>24.65753424657534</v>
      </c>
      <c r="N290" s="200">
        <f>+(PI()^2)*29000/(M290^2)</f>
        <v>470.75880671257727</v>
      </c>
      <c r="O290" s="200">
        <f>IF(M290&lt;=D$22,C$10*0.658^(C$10/N290),0.877*N290)</f>
        <v>47.825938764312816</v>
      </c>
      <c r="P290" s="200">
        <f>+C$10/O290</f>
        <v>1.0454577848727864</v>
      </c>
      <c r="Q290" s="201">
        <f>+G290/(D$25*SQRT(P290))</f>
        <v>0.25743825253876235</v>
      </c>
      <c r="R290" s="10">
        <f>+C$10*(D$31*D$25/G290)^2</f>
        <v>1602.1009672683995</v>
      </c>
      <c r="S290" s="202">
        <f>IF(G290&lt;=D$25*SQRT(P290),1,(1-J284*SQRT(R290/O290))*SQRT(R290/O290))*(F290/2)</f>
        <v>8.1</v>
      </c>
      <c r="T290" s="202">
        <f>-4*(F290/2-S290)*E290</f>
        <v>0</v>
      </c>
      <c r="U290" s="201">
        <f>+H290/(D$26*SQRT(P290))</f>
        <v>0.6459439432260997</v>
      </c>
      <c r="V290" s="10">
        <f>+C$10*(D$30*D$26/H290)^2</f>
        <v>196.7054686570885</v>
      </c>
      <c r="W290" s="202">
        <f>IF(H290&lt;=D$26*SQRT(P290),1,(1-C$30*SQRT(V290/O290))*SQRT(V290/O290))*(H290*D290)</f>
        <v>29.862</v>
      </c>
      <c r="X290" s="202">
        <f>-(H290*D290-W290)*D290</f>
        <v>0</v>
      </c>
      <c r="Y290" s="199">
        <f>+M290/C$12</f>
        <v>0.1232876712328767</v>
      </c>
      <c r="Z290" s="202">
        <f>+C290+T290+X290</f>
        <v>114</v>
      </c>
      <c r="AA290" s="200">
        <f t="shared" si="13"/>
        <v>5452.157019131661</v>
      </c>
      <c r="AB290" s="200">
        <f>C$9/AA290</f>
        <v>0.1467309171751279</v>
      </c>
      <c r="AC290" s="1" t="str">
        <f t="shared" si="14"/>
        <v>Good</v>
      </c>
    </row>
    <row r="291" spans="1:29" s="16" customFormat="1" ht="12.75">
      <c r="A291" s="7" t="s">
        <v>399</v>
      </c>
      <c r="B291" s="199">
        <f t="shared" si="15"/>
        <v>0.14667002108831453</v>
      </c>
      <c r="C291" s="4">
        <v>115</v>
      </c>
      <c r="D291" s="10">
        <v>1.36</v>
      </c>
      <c r="E291" s="10">
        <v>2.44</v>
      </c>
      <c r="F291" s="14">
        <v>15.6</v>
      </c>
      <c r="G291" s="9">
        <v>3.19</v>
      </c>
      <c r="H291" s="8">
        <v>19.7</v>
      </c>
      <c r="I291" s="8">
        <v>13.4</v>
      </c>
      <c r="J291" s="9">
        <v>3.67</v>
      </c>
      <c r="K291" s="205">
        <f>12*F$9/I291</f>
        <v>26.865671641791042</v>
      </c>
      <c r="L291" s="10">
        <f>12*F$10/J291</f>
        <v>19.618528610354225</v>
      </c>
      <c r="M291" s="10">
        <f t="shared" si="12"/>
        <v>26.865671641791042</v>
      </c>
      <c r="N291" s="200">
        <f>+(PI()^2)*29000/(M291^2)</f>
        <v>396.55400325253515</v>
      </c>
      <c r="O291" s="200">
        <f>IF(M291&lt;=D$22,C$10*0.658^(C$10/N291),0.877*N291)</f>
        <v>47.4297452711328</v>
      </c>
      <c r="P291" s="200">
        <f>+C$10/O291</f>
        <v>1.0541907765722607</v>
      </c>
      <c r="Q291" s="201">
        <f>+G291/(D$25*SQRT(P291))</f>
        <v>0.23037166078033633</v>
      </c>
      <c r="R291" s="10">
        <f>+C$10*(D$31*D$25/G291)^2</f>
        <v>1984.1076090054153</v>
      </c>
      <c r="S291" s="202">
        <f>IF(G291&lt;=D$25*SQRT(P291),1,(1-J285*SQRT(R291/O291))*SQRT(R291/O291))*(F291/2)</f>
        <v>7.8</v>
      </c>
      <c r="T291" s="202">
        <f>-4*(F291/2-S291)*E291</f>
        <v>0</v>
      </c>
      <c r="U291" s="201">
        <f>+H291/(D$26*SQRT(P291))</f>
        <v>0.5346952855459953</v>
      </c>
      <c r="V291" s="10">
        <f>+C$10*(D$30*D$26/H291)^2</f>
        <v>284.6955466257827</v>
      </c>
      <c r="W291" s="202">
        <f>IF(H291&lt;=D$26*SQRT(P291),1,(1-C$30*SQRT(V291/O291))*SQRT(V291/O291))*(H291*D291)</f>
        <v>26.792</v>
      </c>
      <c r="X291" s="202">
        <f>-(H291*D291-W291)*D291</f>
        <v>0</v>
      </c>
      <c r="Y291" s="199">
        <f>+M291/C$12</f>
        <v>0.13432835820895522</v>
      </c>
      <c r="Z291" s="202">
        <f>+C291+T291+X291</f>
        <v>115</v>
      </c>
      <c r="AA291" s="200">
        <f t="shared" si="13"/>
        <v>5454.420706180273</v>
      </c>
      <c r="AB291" s="200">
        <f>C$9/AA291</f>
        <v>0.14667002108831453</v>
      </c>
      <c r="AC291" s="1" t="str">
        <f t="shared" si="14"/>
        <v>Good</v>
      </c>
    </row>
    <row r="292" spans="1:29" s="16" customFormat="1" ht="12.75">
      <c r="A292" s="7" t="s">
        <v>455</v>
      </c>
      <c r="B292" s="199">
        <f t="shared" si="15"/>
        <v>0.14690654248543888</v>
      </c>
      <c r="C292" s="7">
        <v>115</v>
      </c>
      <c r="D292" s="10">
        <v>1.42</v>
      </c>
      <c r="E292" s="10">
        <v>2.52</v>
      </c>
      <c r="F292" s="14">
        <v>12.4</v>
      </c>
      <c r="G292" s="10">
        <v>2.45</v>
      </c>
      <c r="H292" s="14">
        <v>24.1</v>
      </c>
      <c r="I292" s="14">
        <v>16.1</v>
      </c>
      <c r="J292" s="10">
        <v>2.64</v>
      </c>
      <c r="K292" s="205">
        <f>12*F$9/I292</f>
        <v>22.360248447204967</v>
      </c>
      <c r="L292" s="10">
        <f>12*F$10/J292</f>
        <v>27.27272727272727</v>
      </c>
      <c r="M292" s="10">
        <f t="shared" si="12"/>
        <v>27.27272727272727</v>
      </c>
      <c r="N292" s="200">
        <f>+(PI()^2)*29000/(M292^2)</f>
        <v>384.8049093713618</v>
      </c>
      <c r="O292" s="200">
        <f>IF(M292&lt;=D$22,C$10*0.658^(C$10/N292),0.877*N292)</f>
        <v>47.353382779531096</v>
      </c>
      <c r="P292" s="200">
        <f>+C$10/O292</f>
        <v>1.055890774114092</v>
      </c>
      <c r="Q292" s="201">
        <f>+G292/(D$25*SQRT(P292))</f>
        <v>0.1767887247013598</v>
      </c>
      <c r="R292" s="10">
        <f>+C$10*(D$31*D$25/G292)^2</f>
        <v>3363.6780408163263</v>
      </c>
      <c r="S292" s="202">
        <f>IF(G292&lt;=D$25*SQRT(P292),1,(1-J286*SQRT(R292/O292))*SQRT(R292/O292))*(F292/2)</f>
        <v>6.2</v>
      </c>
      <c r="T292" s="202">
        <f>-4*(F292/2-S292)*E292</f>
        <v>0</v>
      </c>
      <c r="U292" s="201">
        <f>+H292/(D$26*SQRT(P292))</f>
        <v>0.6535928307271749</v>
      </c>
      <c r="V292" s="10">
        <f>+C$10*(D$30*D$26/H292)^2</f>
        <v>190.23001444534358</v>
      </c>
      <c r="W292" s="202">
        <f>IF(H292&lt;=D$26*SQRT(P292),1,(1-C$30*SQRT(V292/O292))*SQRT(V292/O292))*(H292*D292)</f>
        <v>34.222</v>
      </c>
      <c r="X292" s="202">
        <f>-(H292*D292-W292)*D292</f>
        <v>0</v>
      </c>
      <c r="Y292" s="199">
        <f>+M292/C$12</f>
        <v>0.13636363636363635</v>
      </c>
      <c r="Z292" s="202">
        <f>+C292+T292+X292</f>
        <v>115</v>
      </c>
      <c r="AA292" s="200">
        <f t="shared" si="13"/>
        <v>5445.639019646076</v>
      </c>
      <c r="AB292" s="200">
        <f>C$9/AA292</f>
        <v>0.14690654248543888</v>
      </c>
      <c r="AC292" s="1" t="str">
        <f t="shared" si="14"/>
        <v>Good</v>
      </c>
    </row>
    <row r="293" spans="1:29" s="16" customFormat="1" ht="12.75">
      <c r="A293" s="7" t="s">
        <v>431</v>
      </c>
      <c r="B293" s="199">
        <f t="shared" si="15"/>
        <v>0.14333686411391997</v>
      </c>
      <c r="C293" s="7">
        <v>116</v>
      </c>
      <c r="D293" s="10">
        <v>1.22</v>
      </c>
      <c r="E293" s="10">
        <v>2.2</v>
      </c>
      <c r="F293" s="14">
        <v>16.8</v>
      </c>
      <c r="G293" s="10">
        <v>3.83</v>
      </c>
      <c r="H293" s="14">
        <v>26.3</v>
      </c>
      <c r="I293" s="14">
        <v>15.7</v>
      </c>
      <c r="J293" s="10">
        <v>3.88</v>
      </c>
      <c r="K293" s="205">
        <f>12*F$9/I293</f>
        <v>22.929936305732486</v>
      </c>
      <c r="L293" s="10">
        <f>12*F$10/J293</f>
        <v>18.556701030927837</v>
      </c>
      <c r="M293" s="10">
        <f t="shared" si="12"/>
        <v>22.929936305732486</v>
      </c>
      <c r="N293" s="200">
        <f>+(PI()^2)*29000/(M293^2)</f>
        <v>544.3673215733869</v>
      </c>
      <c r="O293" s="200">
        <f>IF(M293&lt;=D$22,C$10*0.658^(C$10/N293),0.877*N293)</f>
        <v>48.114291928814296</v>
      </c>
      <c r="P293" s="200">
        <f>+C$10/O293</f>
        <v>1.0391922648259198</v>
      </c>
      <c r="Q293" s="201">
        <f>+G293/(D$25*SQRT(P293))</f>
        <v>0.27857927093502394</v>
      </c>
      <c r="R293" s="10">
        <f>+C$10*(D$31*D$25/G293)^2</f>
        <v>1376.4138715241088</v>
      </c>
      <c r="S293" s="202">
        <f>IF(G293&lt;=D$25*SQRT(P293),1,(1-J287*SQRT(R293/O293))*SQRT(R293/O293))*(F293/2)</f>
        <v>8.4</v>
      </c>
      <c r="T293" s="202">
        <f>-4*(F293/2-S293)*E293</f>
        <v>0</v>
      </c>
      <c r="U293" s="201">
        <f>+H293/(D$26*SQRT(P293))</f>
        <v>0.7189646384654937</v>
      </c>
      <c r="V293" s="10">
        <f>+C$10*(D$30*D$26/H293)^2</f>
        <v>159.735567508566</v>
      </c>
      <c r="W293" s="202">
        <f>IF(H293&lt;=D$26*SQRT(P293),1,(1-C$30*SQRT(V293/O293))*SQRT(V293/O293))*(H293*D293)</f>
        <v>32.086</v>
      </c>
      <c r="X293" s="202">
        <f>-(H293*D293-W293)*D293</f>
        <v>0</v>
      </c>
      <c r="Y293" s="199">
        <f>+M293/C$12</f>
        <v>0.11464968152866244</v>
      </c>
      <c r="Z293" s="202">
        <f>+C293+T293+X293</f>
        <v>116</v>
      </c>
      <c r="AA293" s="200">
        <f t="shared" si="13"/>
        <v>5581.2578637424585</v>
      </c>
      <c r="AB293" s="200">
        <f>C$9/AA293</f>
        <v>0.14333686411391997</v>
      </c>
      <c r="AC293" s="1" t="str">
        <f t="shared" si="14"/>
        <v>Good</v>
      </c>
    </row>
    <row r="294" spans="1:29" s="16" customFormat="1" ht="12.75">
      <c r="A294" s="7" t="s">
        <v>279</v>
      </c>
      <c r="B294" s="199">
        <f t="shared" si="15"/>
        <v>0.1645165755601552</v>
      </c>
      <c r="C294" s="4">
        <v>117</v>
      </c>
      <c r="D294" s="10">
        <v>1.77</v>
      </c>
      <c r="E294" s="10">
        <v>2.85</v>
      </c>
      <c r="F294" s="14">
        <v>16.6</v>
      </c>
      <c r="G294" s="9">
        <v>2.92</v>
      </c>
      <c r="H294" s="9">
        <v>6.44</v>
      </c>
      <c r="I294" s="9">
        <v>7.16</v>
      </c>
      <c r="J294" s="9">
        <v>4.31</v>
      </c>
      <c r="K294" s="205">
        <f>12*F$9/I294</f>
        <v>50.279329608938546</v>
      </c>
      <c r="L294" s="10">
        <f>12*F$10/J294</f>
        <v>16.705336426914155</v>
      </c>
      <c r="M294" s="10">
        <f aca="true" t="shared" si="16" ref="M294:M311">MAX(K294:L294)</f>
        <v>50.279329608938546</v>
      </c>
      <c r="N294" s="200">
        <f>+(PI()^2)*29000/(M294^2)</f>
        <v>113.21886226967679</v>
      </c>
      <c r="O294" s="200">
        <f>IF(M294&lt;=D$22,C$10*0.658^(C$10/N294),0.877*N294)</f>
        <v>41.561811108247134</v>
      </c>
      <c r="P294" s="200">
        <f>+C$10/O294</f>
        <v>1.203027458783635</v>
      </c>
      <c r="Q294" s="201">
        <f>+G294/(D$25*SQRT(P294))</f>
        <v>0.1973981406490741</v>
      </c>
      <c r="R294" s="10">
        <f>+C$10*(D$31*D$25/G294)^2</f>
        <v>2367.9955714017647</v>
      </c>
      <c r="S294" s="202">
        <f>IF(G294&lt;=D$25*SQRT(P294),1,(1-J288*SQRT(R294/O294))*SQRT(R294/O294))*(F294/2)</f>
        <v>8.3</v>
      </c>
      <c r="T294" s="202">
        <f>-4*(F294/2-S294)*E294</f>
        <v>0</v>
      </c>
      <c r="U294" s="201">
        <f>+H294/(D$26*SQRT(P294))</f>
        <v>0.1636243114914087</v>
      </c>
      <c r="V294" s="10">
        <f>+C$10*(D$30*D$26/H294)^2</f>
        <v>2664.04398677713</v>
      </c>
      <c r="W294" s="202">
        <f>IF(H294&lt;=D$26*SQRT(P294),1,(1-C$30*SQRT(V294/O294))*SQRT(V294/O294))*(H294*D294)</f>
        <v>11.398800000000001</v>
      </c>
      <c r="X294" s="202">
        <f>-(H294*D294-W294)*D294</f>
        <v>0</v>
      </c>
      <c r="Y294" s="199">
        <f>+M294/C$12</f>
        <v>0.25139664804469275</v>
      </c>
      <c r="Z294" s="202">
        <f>+C294+T294+X294</f>
        <v>117</v>
      </c>
      <c r="AA294" s="200">
        <f t="shared" si="13"/>
        <v>4862.731899664915</v>
      </c>
      <c r="AB294" s="200">
        <f>C$9/AA294</f>
        <v>0.1645165755601552</v>
      </c>
      <c r="AC294" s="1" t="str">
        <f t="shared" si="14"/>
        <v>Good</v>
      </c>
    </row>
    <row r="295" spans="1:29" s="16" customFormat="1" ht="12.75">
      <c r="A295" s="7" t="s">
        <v>456</v>
      </c>
      <c r="B295" s="199">
        <f t="shared" si="15"/>
        <v>0.14153658217245638</v>
      </c>
      <c r="C295" s="7">
        <v>117</v>
      </c>
      <c r="D295" s="10">
        <v>1.22</v>
      </c>
      <c r="E295" s="10">
        <v>2.2</v>
      </c>
      <c r="F295" s="14">
        <v>16.1</v>
      </c>
      <c r="G295" s="10">
        <v>3.66</v>
      </c>
      <c r="H295" s="14">
        <v>28</v>
      </c>
      <c r="I295" s="14">
        <v>16.6</v>
      </c>
      <c r="J295" s="10">
        <v>3.64</v>
      </c>
      <c r="K295" s="205">
        <f>12*F$9/I295</f>
        <v>21.686746987951807</v>
      </c>
      <c r="L295" s="10">
        <f>12*F$10/J295</f>
        <v>19.78021978021978</v>
      </c>
      <c r="M295" s="10">
        <f t="shared" si="16"/>
        <v>21.686746987951807</v>
      </c>
      <c r="N295" s="200">
        <f>+(PI()^2)*29000/(M295^2)</f>
        <v>608.5677274240843</v>
      </c>
      <c r="O295" s="200">
        <f>IF(M295&lt;=D$22,C$10*0.658^(C$10/N295),0.877*N295)</f>
        <v>48.3098202080046</v>
      </c>
      <c r="P295" s="200">
        <f>+C$10/O295</f>
        <v>1.0349862571360873</v>
      </c>
      <c r="Q295" s="201">
        <f>+G295/(D$25*SQRT(P295))</f>
        <v>0.26675450956593516</v>
      </c>
      <c r="R295" s="10">
        <f>+C$10*(D$31*D$25/G295)^2</f>
        <v>1507.246964674968</v>
      </c>
      <c r="S295" s="202">
        <f>IF(G295&lt;=D$25*SQRT(P295),1,(1-J289*SQRT(R295/O295))*SQRT(R295/O295))*(F295/2)</f>
        <v>8.05</v>
      </c>
      <c r="T295" s="202">
        <f>-4*(F295/2-S295)*E295</f>
        <v>0</v>
      </c>
      <c r="U295" s="201">
        <f>+H295/(D$26*SQRT(P295))</f>
        <v>0.7669913650188622</v>
      </c>
      <c r="V295" s="10">
        <f>+C$10*(D$30*D$26/H295)^2</f>
        <v>140.92792690051024</v>
      </c>
      <c r="W295" s="202">
        <f>IF(H295&lt;=D$26*SQRT(P295),1,(1-C$30*SQRT(V295/O295))*SQRT(V295/O295))*(H295*D295)</f>
        <v>34.16</v>
      </c>
      <c r="X295" s="202">
        <f>-(H295*D295-W295)*D295</f>
        <v>0</v>
      </c>
      <c r="Y295" s="199">
        <f>+M295/C$12</f>
        <v>0.10843373493975904</v>
      </c>
      <c r="Z295" s="202">
        <f>+C295+T295+X295</f>
        <v>117</v>
      </c>
      <c r="AA295" s="200">
        <f aca="true" t="shared" si="17" ref="AA295:AA311">+O295*Z295</f>
        <v>5652.248964336539</v>
      </c>
      <c r="AB295" s="200">
        <f>C$9/AA295</f>
        <v>0.14153658217245638</v>
      </c>
      <c r="AC295" s="1" t="str">
        <f aca="true" t="shared" si="18" ref="AC295:AC311">IF(AB295&lt;=1,"Good",IF(AB295&lt;=1.03,"Close","No Good"))</f>
        <v>Good</v>
      </c>
    </row>
    <row r="296" spans="1:29" s="16" customFormat="1" ht="12.75">
      <c r="A296" s="7" t="s">
        <v>280</v>
      </c>
      <c r="B296" s="199">
        <f aca="true" t="shared" si="19" ref="B296:B311">AB296</f>
        <v>0.15321076911331055</v>
      </c>
      <c r="C296" s="4">
        <v>125</v>
      </c>
      <c r="D296" s="10">
        <v>1.88</v>
      </c>
      <c r="E296" s="10">
        <v>3.04</v>
      </c>
      <c r="F296" s="14">
        <v>16.7</v>
      </c>
      <c r="G296" s="9">
        <v>2.75</v>
      </c>
      <c r="H296" s="9">
        <v>6.08</v>
      </c>
      <c r="I296" s="9">
        <v>7.26</v>
      </c>
      <c r="J296" s="9">
        <v>4.34</v>
      </c>
      <c r="K296" s="205">
        <f>12*F$9/I296</f>
        <v>49.586776859504134</v>
      </c>
      <c r="L296" s="10">
        <f>12*F$10/J296</f>
        <v>16.589861751152075</v>
      </c>
      <c r="M296" s="10">
        <f t="shared" si="16"/>
        <v>49.586776859504134</v>
      </c>
      <c r="N296" s="200">
        <f>+(PI()^2)*29000/(M296^2)</f>
        <v>116.4034850848369</v>
      </c>
      <c r="O296" s="200">
        <f>IF(M296&lt;=D$22,C$10*0.658^(C$10/N296),0.877*N296)</f>
        <v>41.77252054172988</v>
      </c>
      <c r="P296" s="200">
        <f>+C$10/O296</f>
        <v>1.1969591336977388</v>
      </c>
      <c r="Q296" s="201">
        <f>+G296/(D$25*SQRT(P296))</f>
        <v>0.18637643851556826</v>
      </c>
      <c r="R296" s="10">
        <f>+C$10*(D$31*D$25/G296)^2</f>
        <v>2669.8151986776866</v>
      </c>
      <c r="S296" s="202">
        <f>IF(G296&lt;=D$25*SQRT(P296),1,(1-J290*SQRT(R296/O296))*SQRT(R296/O296))*(F296/2)</f>
        <v>8.35</v>
      </c>
      <c r="T296" s="202">
        <f>-4*(F296/2-S296)*E296</f>
        <v>0</v>
      </c>
      <c r="U296" s="201">
        <f>+H296/(D$26*SQRT(P296))</f>
        <v>0.15486869990428478</v>
      </c>
      <c r="V296" s="10">
        <f>+C$10*(D$30*D$26/H296)^2</f>
        <v>2988.8627156011953</v>
      </c>
      <c r="W296" s="202">
        <f>IF(H296&lt;=D$26*SQRT(P296),1,(1-C$30*SQRT(V296/O296))*SQRT(V296/O296))*(H296*D296)</f>
        <v>11.430399999999999</v>
      </c>
      <c r="X296" s="202">
        <f>-(H296*D296-W296)*D296</f>
        <v>0</v>
      </c>
      <c r="Y296" s="199">
        <f>+M296/C$12</f>
        <v>0.24793388429752067</v>
      </c>
      <c r="Z296" s="202">
        <f>+C296+T296+X296</f>
        <v>125</v>
      </c>
      <c r="AA296" s="200">
        <f t="shared" si="17"/>
        <v>5221.565067716236</v>
      </c>
      <c r="AB296" s="200">
        <f>C$9/AA296</f>
        <v>0.15321076911331055</v>
      </c>
      <c r="AC296" s="1" t="str">
        <f t="shared" si="18"/>
        <v>Good</v>
      </c>
    </row>
    <row r="297" spans="1:29" s="16" customFormat="1" ht="12.75">
      <c r="A297" s="7" t="s">
        <v>457</v>
      </c>
      <c r="B297" s="199">
        <f t="shared" si="19"/>
        <v>0.13039196940297162</v>
      </c>
      <c r="C297" s="7">
        <v>127</v>
      </c>
      <c r="D297" s="10">
        <v>1.34</v>
      </c>
      <c r="E297" s="10">
        <v>2.36</v>
      </c>
      <c r="F297" s="14">
        <v>16.2</v>
      </c>
      <c r="G297" s="10">
        <v>3.44</v>
      </c>
      <c r="H297" s="14">
        <v>25.5</v>
      </c>
      <c r="I297" s="14">
        <v>16.6</v>
      </c>
      <c r="J297" s="10">
        <v>3.65</v>
      </c>
      <c r="K297" s="205">
        <f>12*F$9/I297</f>
        <v>21.686746987951807</v>
      </c>
      <c r="L297" s="10">
        <f>12*F$10/J297</f>
        <v>19.726027397260275</v>
      </c>
      <c r="M297" s="10">
        <f t="shared" si="16"/>
        <v>21.686746987951807</v>
      </c>
      <c r="N297" s="200">
        <f>+(PI()^2)*29000/(M297^2)</f>
        <v>608.5677274240843</v>
      </c>
      <c r="O297" s="200">
        <f>IF(M297&lt;=D$22,C$10*0.658^(C$10/N297),0.877*N297)</f>
        <v>48.3098202080046</v>
      </c>
      <c r="P297" s="200">
        <f>+C$10/O297</f>
        <v>1.0349862571360873</v>
      </c>
      <c r="Q297" s="201">
        <f>+G297/(D$25*SQRT(P297))</f>
        <v>0.2507200854936658</v>
      </c>
      <c r="R297" s="10">
        <f>+C$10*(D$31*D$25/G297)^2</f>
        <v>1706.1990805840999</v>
      </c>
      <c r="S297" s="202">
        <f>IF(G297&lt;=D$25*SQRT(P297),1,(1-J291*SQRT(R297/O297))*SQRT(R297/O297))*(F297/2)</f>
        <v>8.1</v>
      </c>
      <c r="T297" s="202">
        <f>-4*(F297/2-S297)*E297</f>
        <v>0</v>
      </c>
      <c r="U297" s="201">
        <f>+H297/(D$26*SQRT(P297))</f>
        <v>0.6985099931421781</v>
      </c>
      <c r="V297" s="10">
        <f>+C$10*(D$30*D$26/H297)^2</f>
        <v>169.9154089811611</v>
      </c>
      <c r="W297" s="202">
        <f>IF(H297&lt;=D$26*SQRT(P297),1,(1-C$30*SQRT(V297/O297))*SQRT(V297/O297))*(H297*D297)</f>
        <v>34.17</v>
      </c>
      <c r="X297" s="202">
        <f>-(H297*D297-W297)*D297</f>
        <v>0</v>
      </c>
      <c r="Y297" s="199">
        <f>+M297/C$12</f>
        <v>0.10843373493975904</v>
      </c>
      <c r="Z297" s="202">
        <f>+C297+T297+X297</f>
        <v>127</v>
      </c>
      <c r="AA297" s="200">
        <f t="shared" si="17"/>
        <v>6135.3471664165845</v>
      </c>
      <c r="AB297" s="200">
        <f>C$9/AA297</f>
        <v>0.13039196940297162</v>
      </c>
      <c r="AC297" s="1" t="str">
        <f t="shared" si="18"/>
        <v>Good</v>
      </c>
    </row>
    <row r="298" spans="1:29" s="16" customFormat="1" ht="12.75">
      <c r="A298" s="7" t="s">
        <v>432</v>
      </c>
      <c r="B298" s="199">
        <f t="shared" si="19"/>
        <v>0.1279005864401132</v>
      </c>
      <c r="C298" s="7">
        <v>130</v>
      </c>
      <c r="D298" s="10">
        <v>1.36</v>
      </c>
      <c r="E298" s="10">
        <v>2.44</v>
      </c>
      <c r="F298" s="14">
        <v>17</v>
      </c>
      <c r="G298" s="10">
        <v>3.48</v>
      </c>
      <c r="H298" s="14">
        <v>23.6</v>
      </c>
      <c r="I298" s="14">
        <v>15.7</v>
      </c>
      <c r="J298" s="10">
        <v>3.92</v>
      </c>
      <c r="K298" s="205">
        <f>12*F$9/I298</f>
        <v>22.929936305732486</v>
      </c>
      <c r="L298" s="10">
        <f>12*F$10/J298</f>
        <v>18.367346938775512</v>
      </c>
      <c r="M298" s="10">
        <f t="shared" si="16"/>
        <v>22.929936305732486</v>
      </c>
      <c r="N298" s="200">
        <f>+(PI()^2)*29000/(M298^2)</f>
        <v>544.3673215733869</v>
      </c>
      <c r="O298" s="200">
        <f>IF(M298&lt;=D$22,C$10*0.658^(C$10/N298),0.877*N298)</f>
        <v>48.114291928814296</v>
      </c>
      <c r="P298" s="200">
        <f>+C$10/O298</f>
        <v>1.0391922648259198</v>
      </c>
      <c r="Q298" s="201">
        <f>+G298/(D$25*SQRT(P298))</f>
        <v>0.25312163520989117</v>
      </c>
      <c r="R298" s="10">
        <f>+C$10*(D$31*D$25/G298)^2</f>
        <v>1667.20153256705</v>
      </c>
      <c r="S298" s="202">
        <f>IF(G298&lt;=D$25*SQRT(P298),1,(1-J292*SQRT(R298/O298))*SQRT(R298/O298))*(F298/2)</f>
        <v>8.5</v>
      </c>
      <c r="T298" s="202">
        <f>-4*(F298/2-S298)*E298</f>
        <v>0</v>
      </c>
      <c r="U298" s="201">
        <f>+H298/(D$26*SQRT(P298))</f>
        <v>0.6451545805241693</v>
      </c>
      <c r="V298" s="10">
        <f>+C$10*(D$30*D$26/H298)^2</f>
        <v>198.37599592430337</v>
      </c>
      <c r="W298" s="202">
        <f>IF(H298&lt;=D$26*SQRT(P298),1,(1-C$30*SQRT(V298/O298))*SQRT(V298/O298))*(H298*D298)</f>
        <v>32.096000000000004</v>
      </c>
      <c r="X298" s="202">
        <f>-(H298*D298-W298)*D298</f>
        <v>0</v>
      </c>
      <c r="Y298" s="199">
        <f>+M298/C$12</f>
        <v>0.11464968152866244</v>
      </c>
      <c r="Z298" s="202">
        <f>+C298+T298+X298</f>
        <v>130</v>
      </c>
      <c r="AA298" s="200">
        <f t="shared" si="17"/>
        <v>6254.857950745859</v>
      </c>
      <c r="AB298" s="200">
        <f>C$9/AA298</f>
        <v>0.1279005864401132</v>
      </c>
      <c r="AC298" s="1" t="str">
        <f t="shared" si="18"/>
        <v>Good</v>
      </c>
    </row>
    <row r="299" spans="1:29" s="16" customFormat="1" ht="12.75">
      <c r="A299" s="7" t="s">
        <v>282</v>
      </c>
      <c r="B299" s="199">
        <f t="shared" si="19"/>
        <v>0.14243290923629187</v>
      </c>
      <c r="C299" s="4">
        <v>134</v>
      </c>
      <c r="D299" s="10">
        <v>2.02</v>
      </c>
      <c r="E299" s="10">
        <v>3.21</v>
      </c>
      <c r="F299" s="14">
        <v>16.8</v>
      </c>
      <c r="G299" s="9">
        <v>2.62</v>
      </c>
      <c r="H299" s="9">
        <v>5.66</v>
      </c>
      <c r="I299" s="9">
        <v>7.33</v>
      </c>
      <c r="J299" s="9">
        <v>4.38</v>
      </c>
      <c r="K299" s="205">
        <f>12*F$9/I299</f>
        <v>49.113233287858115</v>
      </c>
      <c r="L299" s="10">
        <f>12*F$10/J299</f>
        <v>16.438356164383563</v>
      </c>
      <c r="M299" s="10">
        <f t="shared" si="16"/>
        <v>49.113233287858115</v>
      </c>
      <c r="N299" s="200">
        <f>+(PI()^2)*29000/(M299^2)</f>
        <v>118.65900192334112</v>
      </c>
      <c r="O299" s="200">
        <f>IF(M299&lt;=D$22,C$10*0.658^(C$10/N299),0.877*N299)</f>
        <v>41.91551858164356</v>
      </c>
      <c r="P299" s="200">
        <f>+C$10/O299</f>
        <v>1.1928756148539446</v>
      </c>
      <c r="Q299" s="201">
        <f>+G299/(D$25*SQRT(P299))</f>
        <v>0.17786958311830567</v>
      </c>
      <c r="R299" s="10">
        <f>+C$10*(D$31*D$25/G299)^2</f>
        <v>2941.3317172658935</v>
      </c>
      <c r="S299" s="202">
        <f>IF(G299&lt;=D$25*SQRT(P299),1,(1-J293*SQRT(R299/O299))*SQRT(R299/O299))*(F299/2)</f>
        <v>8.4</v>
      </c>
      <c r="T299" s="202">
        <f>-4*(F299/2-S299)*E299</f>
        <v>0</v>
      </c>
      <c r="U299" s="201">
        <f>+H299/(D$26*SQRT(P299))</f>
        <v>0.14441708864485417</v>
      </c>
      <c r="V299" s="10">
        <f>+C$10*(D$30*D$26/H299)^2</f>
        <v>3448.8973108042296</v>
      </c>
      <c r="W299" s="202">
        <f>IF(H299&lt;=D$26*SQRT(P299),1,(1-C$30*SQRT(V299/O299))*SQRT(V299/O299))*(H299*D299)</f>
        <v>11.433200000000001</v>
      </c>
      <c r="X299" s="202">
        <f>-(H299*D299-W299)*D299</f>
        <v>0</v>
      </c>
      <c r="Y299" s="199">
        <f>+M299/C$12</f>
        <v>0.24556616643929058</v>
      </c>
      <c r="Z299" s="202">
        <f>+C299+T299+X299</f>
        <v>134</v>
      </c>
      <c r="AA299" s="200">
        <f t="shared" si="17"/>
        <v>5616.6794899402375</v>
      </c>
      <c r="AB299" s="200">
        <f>C$9/AA299</f>
        <v>0.14243290923629187</v>
      </c>
      <c r="AC299" s="1" t="str">
        <f t="shared" si="18"/>
        <v>Good</v>
      </c>
    </row>
    <row r="300" spans="1:29" s="16" customFormat="1" ht="12.75">
      <c r="A300" s="29" t="s">
        <v>433</v>
      </c>
      <c r="B300" s="199">
        <f t="shared" si="19"/>
        <v>0.11621687111825274</v>
      </c>
      <c r="C300" s="7">
        <v>143</v>
      </c>
      <c r="D300" s="10">
        <v>1.5</v>
      </c>
      <c r="E300" s="10">
        <v>2.68</v>
      </c>
      <c r="F300" s="14">
        <v>17.1</v>
      </c>
      <c r="G300" s="10">
        <v>3.19</v>
      </c>
      <c r="H300" s="14">
        <v>21.4</v>
      </c>
      <c r="I300" s="14">
        <v>15.8</v>
      </c>
      <c r="J300" s="10">
        <v>3.96</v>
      </c>
      <c r="K300" s="205">
        <f>12*F$9/I300</f>
        <v>22.78481012658228</v>
      </c>
      <c r="L300" s="10">
        <f>12*F$10/J300</f>
        <v>18.181818181818183</v>
      </c>
      <c r="M300" s="10">
        <f t="shared" si="16"/>
        <v>22.78481012658228</v>
      </c>
      <c r="N300" s="200">
        <f>+(PI()^2)*29000/(M300^2)</f>
        <v>551.3240218977659</v>
      </c>
      <c r="O300" s="200">
        <f>IF(M300&lt;=D$22,C$10*0.658^(C$10/N300),0.877*N300)</f>
        <v>48.1376373376391</v>
      </c>
      <c r="P300" s="200">
        <f>+C$10/O300</f>
        <v>1.038688285619384</v>
      </c>
      <c r="Q300" s="201">
        <f>+G300/(D$25*SQRT(P300))</f>
        <v>0.23208444967000139</v>
      </c>
      <c r="R300" s="10">
        <f>+C$10*(D$31*D$25/G300)^2</f>
        <v>1984.1076090054153</v>
      </c>
      <c r="S300" s="202">
        <f>IF(G300&lt;=D$25*SQRT(P300),1,(1-J294*SQRT(R300/O300))*SQRT(R300/O300))*(F300/2)</f>
        <v>8.55</v>
      </c>
      <c r="T300" s="202">
        <f>-4*(F300/2-S300)*E300</f>
        <v>0</v>
      </c>
      <c r="U300" s="201">
        <f>+H300/(D$26*SQRT(P300))</f>
        <v>0.585154960940291</v>
      </c>
      <c r="V300" s="10">
        <f>+C$10*(D$30*D$26/H300)^2</f>
        <v>241.2601421303171</v>
      </c>
      <c r="W300" s="202">
        <f>IF(H300&lt;=D$26*SQRT(P300),1,(1-C$30*SQRT(V300/O300))*SQRT(V300/O300))*(H300*D300)</f>
        <v>32.099999999999994</v>
      </c>
      <c r="X300" s="202">
        <f>-(H300*D300-W300)*D300</f>
        <v>0</v>
      </c>
      <c r="Y300" s="199">
        <f>+M300/C$12</f>
        <v>0.11392405063291139</v>
      </c>
      <c r="Z300" s="202">
        <f>+C300+T300+X300</f>
        <v>143</v>
      </c>
      <c r="AA300" s="200">
        <f t="shared" si="17"/>
        <v>6883.682139282391</v>
      </c>
      <c r="AB300" s="200">
        <f>C$9/AA300</f>
        <v>0.11621687111825274</v>
      </c>
      <c r="AC300" s="1" t="str">
        <f t="shared" si="18"/>
        <v>Good</v>
      </c>
    </row>
    <row r="301" spans="1:29" s="16" customFormat="1" ht="12.75">
      <c r="A301" s="7" t="s">
        <v>284</v>
      </c>
      <c r="B301" s="199">
        <f t="shared" si="19"/>
        <v>0.12893078066692656</v>
      </c>
      <c r="C301" s="4">
        <v>147</v>
      </c>
      <c r="D301" s="10">
        <v>2.19</v>
      </c>
      <c r="E301" s="10">
        <v>3.5</v>
      </c>
      <c r="F301" s="14">
        <v>17</v>
      </c>
      <c r="G301" s="9">
        <v>2.43</v>
      </c>
      <c r="H301" s="9">
        <v>5.21</v>
      </c>
      <c r="I301" s="9">
        <v>7.48</v>
      </c>
      <c r="J301" s="9">
        <v>4.43</v>
      </c>
      <c r="K301" s="205">
        <f>12*F$9/I301</f>
        <v>48.1283422459893</v>
      </c>
      <c r="L301" s="10">
        <f>12*F$10/J301</f>
        <v>16.252821670428894</v>
      </c>
      <c r="M301" s="10">
        <f t="shared" si="16"/>
        <v>48.1283422459893</v>
      </c>
      <c r="N301" s="200">
        <f>+(PI()^2)*29000/(M301^2)</f>
        <v>123.5651320092484</v>
      </c>
      <c r="O301" s="200">
        <f>IF(M301&lt;=D$22,C$10*0.658^(C$10/N301),0.877*N301)</f>
        <v>42.2100668482521</v>
      </c>
      <c r="P301" s="200">
        <f>+C$10/O301</f>
        <v>1.1845515473773878</v>
      </c>
      <c r="Q301" s="201">
        <f>+G301/(D$25*SQRT(P301))</f>
        <v>0.16554926907515527</v>
      </c>
      <c r="R301" s="10">
        <f>+C$10*(D$31*D$25/G301)^2</f>
        <v>3419.2750834053063</v>
      </c>
      <c r="S301" s="202">
        <f>IF(G301&lt;=D$25*SQRT(P301),1,(1-J295*SQRT(R301/O301))*SQRT(R301/O301))*(F301/2)</f>
        <v>8.5</v>
      </c>
      <c r="T301" s="202">
        <f>-4*(F301/2-S301)*E301</f>
        <v>0</v>
      </c>
      <c r="U301" s="201">
        <f>+H301/(D$26*SQRT(P301))</f>
        <v>0.13340142719741294</v>
      </c>
      <c r="V301" s="10">
        <f>+C$10*(D$30*D$26/H301)^2</f>
        <v>4070.4055279047743</v>
      </c>
      <c r="W301" s="202">
        <f>IF(H301&lt;=D$26*SQRT(P301),1,(1-C$30*SQRT(V301/O301))*SQRT(V301/O301))*(H301*D301)</f>
        <v>11.4099</v>
      </c>
      <c r="X301" s="202">
        <f>-(H301*D301-W301)*D301</f>
        <v>0</v>
      </c>
      <c r="Y301" s="199">
        <f>+M301/C$12</f>
        <v>0.24064171122994651</v>
      </c>
      <c r="Z301" s="202">
        <f>+C301+T301+X301</f>
        <v>147</v>
      </c>
      <c r="AA301" s="200">
        <f t="shared" si="17"/>
        <v>6204.879826693058</v>
      </c>
      <c r="AB301" s="200">
        <f>C$9/AA301</f>
        <v>0.12893078066692656</v>
      </c>
      <c r="AC301" s="1" t="str">
        <f t="shared" si="18"/>
        <v>Good</v>
      </c>
    </row>
    <row r="302" spans="1:29" s="16" customFormat="1" ht="12.75">
      <c r="A302" s="7" t="s">
        <v>458</v>
      </c>
      <c r="B302" s="199">
        <f t="shared" si="19"/>
        <v>0.11179937653785153</v>
      </c>
      <c r="C302" s="7">
        <v>148</v>
      </c>
      <c r="D302" s="10">
        <v>1.54</v>
      </c>
      <c r="E302" s="10">
        <v>2.76</v>
      </c>
      <c r="F302" s="14">
        <v>16.4</v>
      </c>
      <c r="G302" s="10">
        <v>2.98</v>
      </c>
      <c r="H302" s="14">
        <v>22.3</v>
      </c>
      <c r="I302" s="14">
        <v>16.8</v>
      </c>
      <c r="J302" s="10">
        <v>3.72</v>
      </c>
      <c r="K302" s="205">
        <f>12*F$9/I302</f>
        <v>21.428571428571427</v>
      </c>
      <c r="L302" s="10">
        <f>12*F$10/J302</f>
        <v>19.35483870967742</v>
      </c>
      <c r="M302" s="10">
        <f t="shared" si="16"/>
        <v>21.428571428571427</v>
      </c>
      <c r="N302" s="200">
        <f>+(PI()^2)*29000/(M302^2)</f>
        <v>623.3203490643546</v>
      </c>
      <c r="O302" s="200">
        <f>IF(M302&lt;=D$22,C$10*0.658^(C$10/N302),0.877*N302)</f>
        <v>48.34915518133785</v>
      </c>
      <c r="P302" s="200">
        <f>+C$10/O302</f>
        <v>1.0341442329751267</v>
      </c>
      <c r="Q302" s="201">
        <f>+G302/(D$25*SQRT(P302))</f>
        <v>0.21728196645379363</v>
      </c>
      <c r="R302" s="10">
        <f>+C$10*(D$31*D$25/G302)^2</f>
        <v>2273.6000000000004</v>
      </c>
      <c r="S302" s="202">
        <f>IF(G302&lt;=D$25*SQRT(P302),1,(1-J296*SQRT(R302/O302))*SQRT(R302/O302))*(F302/2)</f>
        <v>8.2</v>
      </c>
      <c r="T302" s="202">
        <f>-4*(F302/2-S302)*E302</f>
        <v>0</v>
      </c>
      <c r="U302" s="201">
        <f>+H302/(D$26*SQRT(P302))</f>
        <v>0.6111024722028232</v>
      </c>
      <c r="V302" s="10">
        <f>+C$10*(D$30*D$26/H302)^2</f>
        <v>222.1792006475095</v>
      </c>
      <c r="W302" s="202">
        <f>IF(H302&lt;=D$26*SQRT(P302),1,(1-C$30*SQRT(V302/O302))*SQRT(V302/O302))*(H302*D302)</f>
        <v>34.342</v>
      </c>
      <c r="X302" s="202">
        <f>-(H302*D302-W302)*D302</f>
        <v>0</v>
      </c>
      <c r="Y302" s="199">
        <f>+M302/C$12</f>
        <v>0.10714285714285714</v>
      </c>
      <c r="Z302" s="202">
        <f>+C302+T302+X302</f>
        <v>148</v>
      </c>
      <c r="AA302" s="200">
        <f t="shared" si="17"/>
        <v>7155.674966838002</v>
      </c>
      <c r="AB302" s="200">
        <f>C$9/AA302</f>
        <v>0.11179937653785153</v>
      </c>
      <c r="AC302" s="1" t="str">
        <f t="shared" si="18"/>
        <v>Good</v>
      </c>
    </row>
    <row r="303" spans="1:29" s="16" customFormat="1" ht="12.75">
      <c r="A303" s="29" t="s">
        <v>434</v>
      </c>
      <c r="B303" s="199">
        <f t="shared" si="19"/>
        <v>0.10643171565377753</v>
      </c>
      <c r="C303" s="7">
        <v>156</v>
      </c>
      <c r="D303" s="10">
        <v>1.61</v>
      </c>
      <c r="E303" s="10">
        <v>2.91</v>
      </c>
      <c r="F303" s="14">
        <v>17.2</v>
      </c>
      <c r="G303" s="10">
        <v>2.96</v>
      </c>
      <c r="H303" s="14">
        <v>19.9</v>
      </c>
      <c r="I303" s="14">
        <v>16</v>
      </c>
      <c r="J303" s="10">
        <v>4</v>
      </c>
      <c r="K303" s="205">
        <f>12*F$9/I303</f>
        <v>22.5</v>
      </c>
      <c r="L303" s="10">
        <f>12*F$10/J303</f>
        <v>18</v>
      </c>
      <c r="M303" s="10">
        <f t="shared" si="16"/>
        <v>22.5</v>
      </c>
      <c r="N303" s="200">
        <f>+(PI()^2)*29000/(M303^2)</f>
        <v>565.3699311241311</v>
      </c>
      <c r="O303" s="200">
        <f>IF(M303&lt;=D$22,C$10*0.658^(C$10/N303),0.877*N303)</f>
        <v>48.183054240027325</v>
      </c>
      <c r="P303" s="200">
        <f>+C$10/O303</f>
        <v>1.037709227624331</v>
      </c>
      <c r="Q303" s="201">
        <f>+G303/(D$25*SQRT(P303))</f>
        <v>0.2154526538763183</v>
      </c>
      <c r="R303" s="10">
        <f>+C$10*(D$31*D$25/G303)^2</f>
        <v>2304.4281227173124</v>
      </c>
      <c r="S303" s="202">
        <f>IF(G303&lt;=D$25*SQRT(P303),1,(1-J297*SQRT(R303/O303))*SQRT(R303/O303))*(F303/2)</f>
        <v>8.6</v>
      </c>
      <c r="T303" s="202">
        <f>-4*(F303/2-S303)*E303</f>
        <v>0</v>
      </c>
      <c r="U303" s="201">
        <f>+H303/(D$26*SQRT(P303))</f>
        <v>0.5443960581347931</v>
      </c>
      <c r="V303" s="10">
        <f>+C$10*(D$30*D$26/H303)^2</f>
        <v>279.00177947526583</v>
      </c>
      <c r="W303" s="202">
        <f>IF(H303&lt;=D$26*SQRT(P303),1,(1-C$30*SQRT(V303/O303))*SQRT(V303/O303))*(H303*D303)</f>
        <v>32.039</v>
      </c>
      <c r="X303" s="202">
        <f>-(H303*D303-W303)*D303</f>
        <v>0</v>
      </c>
      <c r="Y303" s="199">
        <f>+M303/C$12</f>
        <v>0.1125</v>
      </c>
      <c r="Z303" s="202">
        <f>+C303+T303+X303</f>
        <v>156</v>
      </c>
      <c r="AA303" s="200">
        <f t="shared" si="17"/>
        <v>7516.556461444263</v>
      </c>
      <c r="AB303" s="200">
        <f>C$9/AA303</f>
        <v>0.10643171565377753</v>
      </c>
      <c r="AC303" s="1" t="str">
        <f t="shared" si="18"/>
        <v>Good</v>
      </c>
    </row>
    <row r="304" spans="1:29" s="16" customFormat="1" ht="12.75">
      <c r="A304" s="7" t="s">
        <v>383</v>
      </c>
      <c r="B304" s="199">
        <f t="shared" si="19"/>
        <v>0.10671813489014503</v>
      </c>
      <c r="C304" s="7">
        <v>159</v>
      </c>
      <c r="D304" s="10">
        <v>1.97</v>
      </c>
      <c r="E304" s="10">
        <v>3.54</v>
      </c>
      <c r="F304" s="14">
        <v>15.3</v>
      </c>
      <c r="G304" s="10">
        <v>2.15</v>
      </c>
      <c r="H304" s="14">
        <v>12.1</v>
      </c>
      <c r="I304" s="14">
        <v>12.7</v>
      </c>
      <c r="J304" s="10">
        <v>3.65</v>
      </c>
      <c r="K304" s="205">
        <f>12*F$9/I304</f>
        <v>28.34645669291339</v>
      </c>
      <c r="L304" s="10">
        <f>12*F$10/J304</f>
        <v>19.726027397260275</v>
      </c>
      <c r="M304" s="10">
        <f t="shared" si="16"/>
        <v>28.34645669291339</v>
      </c>
      <c r="N304" s="200">
        <f>+(PI()^2)*29000/(M304^2)</f>
        <v>356.2051413711371</v>
      </c>
      <c r="O304" s="200">
        <f>IF(M304&lt;=D$22,C$10*0.658^(C$10/N304),0.877*N304)</f>
        <v>47.147062175138664</v>
      </c>
      <c r="P304" s="200">
        <f>+C$10/O304</f>
        <v>1.0605114654708163</v>
      </c>
      <c r="Q304" s="201">
        <f>+G304/(D$25*SQRT(P304))</f>
        <v>0.1548027787276047</v>
      </c>
      <c r="R304" s="10">
        <f>+C$10*(D$31*D$25/G304)^2</f>
        <v>4367.869646295296</v>
      </c>
      <c r="S304" s="202">
        <f>IF(G304&lt;=D$25*SQRT(P304),1,(1-J298*SQRT(R304/O304))*SQRT(R304/O304))*(F304/2)</f>
        <v>7.65</v>
      </c>
      <c r="T304" s="202">
        <f>-4*(F304/2-S304)*E304</f>
        <v>0</v>
      </c>
      <c r="U304" s="201">
        <f>+H304/(D$26*SQRT(P304))</f>
        <v>0.32743675001037914</v>
      </c>
      <c r="V304" s="10">
        <f>+C$10*(D$30*D$26/H304)^2</f>
        <v>754.644455228468</v>
      </c>
      <c r="W304" s="202">
        <f>IF(H304&lt;=D$26*SQRT(P304),1,(1-C$30*SQRT(V304/O304))*SQRT(V304/O304))*(H304*D304)</f>
        <v>23.837</v>
      </c>
      <c r="X304" s="202">
        <f>-(H304*D304-W304)*D304</f>
        <v>0</v>
      </c>
      <c r="Y304" s="199">
        <f>+M304/C$12</f>
        <v>0.14173228346456695</v>
      </c>
      <c r="Z304" s="202">
        <f>+C304+T304+X304</f>
        <v>159</v>
      </c>
      <c r="AA304" s="200">
        <f t="shared" si="17"/>
        <v>7496.382885847048</v>
      </c>
      <c r="AB304" s="200">
        <f>C$9/AA304</f>
        <v>0.10671813489014503</v>
      </c>
      <c r="AC304" s="1" t="str">
        <f t="shared" si="18"/>
        <v>Good</v>
      </c>
    </row>
    <row r="305" spans="1:29" s="16" customFormat="1" ht="12.75">
      <c r="A305" s="7" t="s">
        <v>286</v>
      </c>
      <c r="B305" s="199">
        <f t="shared" si="19"/>
        <v>0.11622386935899554</v>
      </c>
      <c r="C305" s="4">
        <v>162</v>
      </c>
      <c r="D305" s="10">
        <v>2.38</v>
      </c>
      <c r="E305" s="10">
        <v>3.82</v>
      </c>
      <c r="F305" s="14">
        <v>17.2</v>
      </c>
      <c r="G305" s="9">
        <v>2.25</v>
      </c>
      <c r="H305" s="9">
        <v>4.79</v>
      </c>
      <c r="I305" s="9">
        <v>7.63</v>
      </c>
      <c r="J305" s="9">
        <v>4.49</v>
      </c>
      <c r="K305" s="205">
        <f>12*F$9/I305</f>
        <v>47.182175622542594</v>
      </c>
      <c r="L305" s="10">
        <f>12*F$10/J305</f>
        <v>16.035634743875278</v>
      </c>
      <c r="M305" s="10">
        <f t="shared" si="16"/>
        <v>47.182175622542594</v>
      </c>
      <c r="N305" s="200">
        <f>+(PI()^2)*29000/(M305^2)</f>
        <v>128.57064352836105</v>
      </c>
      <c r="O305" s="200">
        <f>IF(M305&lt;=D$22,C$10*0.658^(C$10/N305),0.877*N305)</f>
        <v>42.48930647528865</v>
      </c>
      <c r="P305" s="200">
        <f>+C$10/O305</f>
        <v>1.17676667725983</v>
      </c>
      <c r="Q305" s="201">
        <f>+G305/(D$25*SQRT(P305))</f>
        <v>0.15379255546931112</v>
      </c>
      <c r="R305" s="10">
        <f>+C$10*(D$31*D$25/G305)^2</f>
        <v>3988.242457283951</v>
      </c>
      <c r="S305" s="202">
        <f>IF(G305&lt;=D$25*SQRT(P305),1,(1-J299*SQRT(R305/O305))*SQRT(R305/O305))*(F305/2)</f>
        <v>8.6</v>
      </c>
      <c r="T305" s="202">
        <f>-4*(F305/2-S305)*E305</f>
        <v>0</v>
      </c>
      <c r="U305" s="201">
        <f>+H305/(D$26*SQRT(P305))</f>
        <v>0.1230523939719255</v>
      </c>
      <c r="V305" s="10">
        <f>+C$10*(D$30*D$26/H305)^2</f>
        <v>4815.507894840068</v>
      </c>
      <c r="W305" s="202">
        <f>IF(H305&lt;=D$26*SQRT(P305),1,(1-C$30*SQRT(V305/O305))*SQRT(V305/O305))*(H305*D305)</f>
        <v>11.4002</v>
      </c>
      <c r="X305" s="202">
        <f>-(H305*D305-W305)*D305</f>
        <v>0</v>
      </c>
      <c r="Y305" s="199">
        <f>+M305/C$12</f>
        <v>0.23591087811271297</v>
      </c>
      <c r="Z305" s="202">
        <f>+C305+T305+X305</f>
        <v>162</v>
      </c>
      <c r="AA305" s="200">
        <f t="shared" si="17"/>
        <v>6883.267648996762</v>
      </c>
      <c r="AB305" s="200">
        <f>C$9/AA305</f>
        <v>0.11622386935899554</v>
      </c>
      <c r="AC305" s="1" t="str">
        <f t="shared" si="18"/>
        <v>Good</v>
      </c>
    </row>
    <row r="306" spans="1:29" s="16" customFormat="1" ht="12.75">
      <c r="A306" s="7" t="s">
        <v>459</v>
      </c>
      <c r="B306" s="199">
        <f t="shared" si="19"/>
        <v>0.0950190714080914</v>
      </c>
      <c r="C306" s="7">
        <v>174</v>
      </c>
      <c r="D306" s="10">
        <v>1.79</v>
      </c>
      <c r="E306" s="10">
        <v>3.23</v>
      </c>
      <c r="F306" s="14">
        <v>16.7</v>
      </c>
      <c r="G306" s="10">
        <v>2.58</v>
      </c>
      <c r="H306" s="14">
        <v>19.1</v>
      </c>
      <c r="I306" s="14">
        <v>17</v>
      </c>
      <c r="J306" s="10">
        <v>3.8</v>
      </c>
      <c r="K306" s="205">
        <f>12*F$9/I306</f>
        <v>21.176470588235293</v>
      </c>
      <c r="L306" s="10">
        <f>12*F$10/J306</f>
        <v>18.947368421052634</v>
      </c>
      <c r="M306" s="10">
        <f t="shared" si="16"/>
        <v>21.176470588235293</v>
      </c>
      <c r="N306" s="200">
        <f>+(PI()^2)*29000/(M306^2)</f>
        <v>638.2496488081011</v>
      </c>
      <c r="O306" s="200">
        <f>IF(M306&lt;=D$22,C$10*0.658^(C$10/N306),0.877*N306)</f>
        <v>48.38714040551829</v>
      </c>
      <c r="P306" s="200">
        <f>+C$10/O306</f>
        <v>1.033332401562994</v>
      </c>
      <c r="Q306" s="201">
        <f>+G306/(D$25*SQRT(P306))</f>
        <v>0.18819048366151797</v>
      </c>
      <c r="R306" s="10">
        <f>+C$10*(D$31*D$25/G306)^2</f>
        <v>3033.2428099272884</v>
      </c>
      <c r="S306" s="202">
        <f>IF(G306&lt;=D$25*SQRT(P306),1,(1-J300*SQRT(R306/O306))*SQRT(R306/O306))*(F306/2)</f>
        <v>8.35</v>
      </c>
      <c r="T306" s="202">
        <f>-4*(F306/2-S306)*E306</f>
        <v>0</v>
      </c>
      <c r="U306" s="201">
        <f>+H306/(D$26*SQRT(P306))</f>
        <v>0.5236162044752085</v>
      </c>
      <c r="V306" s="10">
        <f>+C$10*(D$30*D$26/H306)^2</f>
        <v>302.8631196787369</v>
      </c>
      <c r="W306" s="202">
        <f>IF(H306&lt;=D$26*SQRT(P306),1,(1-C$30*SQRT(V306/O306))*SQRT(V306/O306))*(H306*D306)</f>
        <v>34.189</v>
      </c>
      <c r="X306" s="202">
        <f>-(H306*D306-W306)*D306</f>
        <v>0</v>
      </c>
      <c r="Y306" s="199">
        <f>+M306/C$12</f>
        <v>0.10588235294117647</v>
      </c>
      <c r="Z306" s="202">
        <f>+C306+T306+X306</f>
        <v>174</v>
      </c>
      <c r="AA306" s="200">
        <f t="shared" si="17"/>
        <v>8419.362430560182</v>
      </c>
      <c r="AB306" s="200">
        <f>C$9/AA306</f>
        <v>0.0950190714080914</v>
      </c>
      <c r="AC306" s="1" t="str">
        <f t="shared" si="18"/>
        <v>Good</v>
      </c>
    </row>
    <row r="307" spans="1:29" s="16" customFormat="1" ht="12.75">
      <c r="A307" s="7" t="s">
        <v>287</v>
      </c>
      <c r="B307" s="199">
        <f t="shared" si="19"/>
        <v>0.1050370574058831</v>
      </c>
      <c r="C307" s="4">
        <v>178</v>
      </c>
      <c r="D307" s="10">
        <v>2.6</v>
      </c>
      <c r="E307" s="10">
        <v>4.16</v>
      </c>
      <c r="F307" s="14">
        <v>17.4</v>
      </c>
      <c r="G307" s="9">
        <v>2.09</v>
      </c>
      <c r="H307" s="9">
        <v>4.39</v>
      </c>
      <c r="I307" s="9">
        <v>7.8</v>
      </c>
      <c r="J307" s="9">
        <v>4.55</v>
      </c>
      <c r="K307" s="205">
        <f>12*F$9/I307</f>
        <v>46.15384615384615</v>
      </c>
      <c r="L307" s="10">
        <f>12*F$10/J307</f>
        <v>15.824175824175825</v>
      </c>
      <c r="M307" s="10">
        <f t="shared" si="16"/>
        <v>46.15384615384615</v>
      </c>
      <c r="N307" s="200">
        <f>+(PI()^2)*29000/(M307^2)</f>
        <v>134.36369769371927</v>
      </c>
      <c r="O307" s="200">
        <f>IF(M307&lt;=D$22,C$10*0.658^(C$10/N307),0.877*N307)</f>
        <v>42.78853705035516</v>
      </c>
      <c r="P307" s="200">
        <f>+C$10/O307</f>
        <v>1.1685372636404492</v>
      </c>
      <c r="Q307" s="201">
        <f>+G307/(D$25*SQRT(P307))</f>
        <v>0.14335834519012175</v>
      </c>
      <c r="R307" s="10">
        <f>+C$10*(D$31*D$25/G307)^2</f>
        <v>4622.256230397658</v>
      </c>
      <c r="S307" s="202">
        <f>IF(G307&lt;=D$25*SQRT(P307),1,(1-J301*SQRT(R307/O307))*SQRT(R307/O307))*(F307/2)</f>
        <v>8.7</v>
      </c>
      <c r="T307" s="202">
        <f>-4*(F307/2-S307)*E307</f>
        <v>0</v>
      </c>
      <c r="U307" s="201">
        <f>+H307/(D$26*SQRT(P307))</f>
        <v>0.11317303741543154</v>
      </c>
      <c r="V307" s="10">
        <f>+C$10*(D$30*D$26/H307)^2</f>
        <v>5733.028299458805</v>
      </c>
      <c r="W307" s="202">
        <f>IF(H307&lt;=D$26*SQRT(P307),1,(1-C$30*SQRT(V307/O307))*SQRT(V307/O307))*(H307*D307)</f>
        <v>11.414</v>
      </c>
      <c r="X307" s="202">
        <f>-(H307*D307-W307)*D307</f>
        <v>0</v>
      </c>
      <c r="Y307" s="199">
        <f>+M307/C$12</f>
        <v>0.23076923076923075</v>
      </c>
      <c r="Z307" s="202">
        <f>+C307+T307+X307</f>
        <v>178</v>
      </c>
      <c r="AA307" s="200">
        <f t="shared" si="17"/>
        <v>7616.359594963218</v>
      </c>
      <c r="AB307" s="200">
        <f>C$9/AA307</f>
        <v>0.1050370574058831</v>
      </c>
      <c r="AC307" s="1" t="str">
        <f t="shared" si="18"/>
        <v>Good</v>
      </c>
    </row>
    <row r="308" spans="1:29" s="16" customFormat="1" ht="12.75">
      <c r="A308" s="29" t="s">
        <v>435</v>
      </c>
      <c r="B308" s="199">
        <f t="shared" si="19"/>
        <v>0.08639725660544288</v>
      </c>
      <c r="C308" s="7">
        <v>192</v>
      </c>
      <c r="D308" s="10">
        <v>1.97</v>
      </c>
      <c r="E308" s="10">
        <v>3.54</v>
      </c>
      <c r="F308" s="14">
        <v>17.6</v>
      </c>
      <c r="G308" s="10">
        <v>2.48</v>
      </c>
      <c r="H308" s="14">
        <v>16.3</v>
      </c>
      <c r="I308" s="14">
        <v>16.2</v>
      </c>
      <c r="J308" s="10">
        <v>4.1</v>
      </c>
      <c r="K308" s="205">
        <f>12*F$9/I308</f>
        <v>22.22222222222222</v>
      </c>
      <c r="L308" s="10">
        <f>12*F$10/J308</f>
        <v>17.5609756097561</v>
      </c>
      <c r="M308" s="10">
        <f t="shared" si="16"/>
        <v>22.22222222222222</v>
      </c>
      <c r="N308" s="200">
        <f>+(PI()^2)*29000/(M308^2)</f>
        <v>579.5925184539725</v>
      </c>
      <c r="O308" s="200">
        <f>IF(M308&lt;=D$22,C$10*0.658^(C$10/N308),0.877*N308)</f>
        <v>48.2268399527419</v>
      </c>
      <c r="P308" s="200">
        <f>+C$10/O308</f>
        <v>1.0367670792653145</v>
      </c>
      <c r="Q308" s="201">
        <f>+G308/(D$25*SQRT(P308))</f>
        <v>0.18059638708417486</v>
      </c>
      <c r="R308" s="10">
        <f>+C$10*(D$31*D$25/G308)^2</f>
        <v>3282.7909469302817</v>
      </c>
      <c r="S308" s="202">
        <f>IF(G308&lt;=D$25*SQRT(P308),1,(1-J302*SQRT(R308/O308))*SQRT(R308/O308))*(F308/2)</f>
        <v>8.8</v>
      </c>
      <c r="T308" s="202">
        <f>-4*(F308/2-S308)*E308</f>
        <v>0</v>
      </c>
      <c r="U308" s="201">
        <f>+H308/(D$26*SQRT(P308))</f>
        <v>0.4461149115891828</v>
      </c>
      <c r="V308" s="10">
        <f>+C$10*(D$30*D$26/H308)^2</f>
        <v>415.85115996085665</v>
      </c>
      <c r="W308" s="202">
        <f>IF(H308&lt;=D$26*SQRT(P308),1,(1-C$30*SQRT(V308/O308))*SQRT(V308/O308))*(H308*D308)</f>
        <v>32.111000000000004</v>
      </c>
      <c r="X308" s="202">
        <f>-(H308*D308-W308)*D308</f>
        <v>0</v>
      </c>
      <c r="Y308" s="199">
        <f>+M308/C$12</f>
        <v>0.1111111111111111</v>
      </c>
      <c r="Z308" s="202">
        <f>+C308+T308+X308</f>
        <v>192</v>
      </c>
      <c r="AA308" s="200">
        <f t="shared" si="17"/>
        <v>9259.553270926444</v>
      </c>
      <c r="AB308" s="200">
        <f>C$9/AA308</f>
        <v>0.08639725660544288</v>
      </c>
      <c r="AC308" s="1" t="str">
        <f t="shared" si="18"/>
        <v>Good</v>
      </c>
    </row>
    <row r="309" spans="1:29" s="16" customFormat="1" ht="12.75">
      <c r="A309" s="7" t="s">
        <v>289</v>
      </c>
      <c r="B309" s="199">
        <f t="shared" si="19"/>
        <v>0.09473039519563342</v>
      </c>
      <c r="C309" s="4">
        <v>196</v>
      </c>
      <c r="D309" s="10">
        <v>2.83</v>
      </c>
      <c r="E309" s="10">
        <v>4.52</v>
      </c>
      <c r="F309" s="14">
        <v>17.7</v>
      </c>
      <c r="G309" s="9">
        <v>1.95</v>
      </c>
      <c r="H309" s="9">
        <v>4.03</v>
      </c>
      <c r="I309" s="9">
        <v>7.98</v>
      </c>
      <c r="J309" s="9">
        <v>4.62</v>
      </c>
      <c r="K309" s="205">
        <f>12*F$9/I309</f>
        <v>45.11278195488722</v>
      </c>
      <c r="L309" s="10">
        <f>12*F$10/J309</f>
        <v>15.584415584415584</v>
      </c>
      <c r="M309" s="10">
        <f t="shared" si="16"/>
        <v>45.11278195488722</v>
      </c>
      <c r="N309" s="200">
        <f>+(PI()^2)*29000/(M309^2)</f>
        <v>140.63665375764498</v>
      </c>
      <c r="O309" s="200">
        <f>IF(M309&lt;=D$22,C$10*0.658^(C$10/N309),0.877*N309)</f>
        <v>43.086832316407005</v>
      </c>
      <c r="P309" s="200">
        <f>+C$10/O309</f>
        <v>1.1604473411465093</v>
      </c>
      <c r="Q309" s="201">
        <f>+G309/(D$25*SQRT(P309))</f>
        <v>0.13422081410869244</v>
      </c>
      <c r="R309" s="10">
        <f>+C$10*(D$31*D$25/G309)^2</f>
        <v>5309.790253780408</v>
      </c>
      <c r="S309" s="202">
        <f>IF(G309&lt;=D$25*SQRT(P309),1,(1-J303*SQRT(R309/O309))*SQRT(R309/O309))*(F309/2)</f>
        <v>8.85</v>
      </c>
      <c r="T309" s="202">
        <f>-4*(F309/2-S309)*E309</f>
        <v>0</v>
      </c>
      <c r="U309" s="201">
        <f>+H309/(D$26*SQRT(P309))</f>
        <v>0.10425384039941393</v>
      </c>
      <c r="V309" s="10">
        <f>+C$10*(D$30*D$26/H309)^2</f>
        <v>6803.040144942707</v>
      </c>
      <c r="W309" s="202">
        <f>IF(H309&lt;=D$26*SQRT(P309),1,(1-C$30*SQRT(V309/O309))*SQRT(V309/O309))*(H309*D309)</f>
        <v>11.404900000000001</v>
      </c>
      <c r="X309" s="202">
        <f>-(H309*D309-W309)*D309</f>
        <v>0</v>
      </c>
      <c r="Y309" s="199">
        <f>+M309/C$12</f>
        <v>0.22556390977443608</v>
      </c>
      <c r="Z309" s="202">
        <f>+C309+T309+X309</f>
        <v>196</v>
      </c>
      <c r="AA309" s="200">
        <f t="shared" si="17"/>
        <v>8445.019134015773</v>
      </c>
      <c r="AB309" s="200">
        <f>C$9/AA309</f>
        <v>0.09473039519563342</v>
      </c>
      <c r="AC309" s="1" t="str">
        <f t="shared" si="18"/>
        <v>Good</v>
      </c>
    </row>
    <row r="310" spans="1:29" s="16" customFormat="1" ht="12.75">
      <c r="A310" s="7" t="s">
        <v>291</v>
      </c>
      <c r="B310" s="199">
        <f t="shared" si="19"/>
        <v>0.08577013186692674</v>
      </c>
      <c r="C310" s="4">
        <v>215</v>
      </c>
      <c r="D310" s="10">
        <v>3.07</v>
      </c>
      <c r="E310" s="10">
        <v>4.91</v>
      </c>
      <c r="F310" s="14">
        <v>17.9</v>
      </c>
      <c r="G310" s="9">
        <v>1.82</v>
      </c>
      <c r="H310" s="9">
        <v>3.71</v>
      </c>
      <c r="I310" s="9">
        <v>8.17</v>
      </c>
      <c r="J310" s="9">
        <v>4.69</v>
      </c>
      <c r="K310" s="205">
        <f>12*F$9/I310</f>
        <v>44.063647490820074</v>
      </c>
      <c r="L310" s="10">
        <f>12*F$10/J310</f>
        <v>15.351812366737738</v>
      </c>
      <c r="M310" s="10">
        <f t="shared" si="16"/>
        <v>44.063647490820074</v>
      </c>
      <c r="N310" s="200">
        <f>+(PI()^2)*29000/(M310^2)</f>
        <v>147.4133632641075</v>
      </c>
      <c r="O310" s="200">
        <f>IF(M310&lt;=D$22,C$10*0.658^(C$10/N310),0.877*N310)</f>
        <v>43.38258728960802</v>
      </c>
      <c r="P310" s="200">
        <f>+C$10/O310</f>
        <v>1.152536146961828</v>
      </c>
      <c r="Q310" s="201">
        <f>+G310/(D$25*SQRT(P310))</f>
        <v>0.12570197077522424</v>
      </c>
      <c r="R310" s="10">
        <f>+C$10*(D$31*D$25/G310)^2</f>
        <v>6095.422485207101</v>
      </c>
      <c r="S310" s="202">
        <f>IF(G310&lt;=D$25*SQRT(P310),1,(1-J304*SQRT(R310/O310))*SQRT(R310/O310))*(F310/2)</f>
        <v>8.95</v>
      </c>
      <c r="T310" s="202">
        <f>-4*(F310/2-S310)*E310</f>
        <v>0</v>
      </c>
      <c r="U310" s="201">
        <f>+H310/(D$26*SQRT(P310))</f>
        <v>0.09630445257120951</v>
      </c>
      <c r="V310" s="10">
        <f>+C$10*(D$30*D$26/H310)^2</f>
        <v>8027.222607362632</v>
      </c>
      <c r="W310" s="202">
        <f>IF(H310&lt;=D$26*SQRT(P310),1,(1-C$30*SQRT(V310/O310))*SQRT(V310/O310))*(H310*D310)</f>
        <v>11.3897</v>
      </c>
      <c r="X310" s="202">
        <f>-(H310*D310-W310)*D310</f>
        <v>0</v>
      </c>
      <c r="Y310" s="199">
        <f>+M310/C$12</f>
        <v>0.22031823745410037</v>
      </c>
      <c r="Z310" s="202">
        <f>+C310+T310+X310</f>
        <v>215</v>
      </c>
      <c r="AA310" s="200">
        <f t="shared" si="17"/>
        <v>9327.256267265724</v>
      </c>
      <c r="AB310" s="200">
        <f>C$9/AA310</f>
        <v>0.08577013186692674</v>
      </c>
      <c r="AC310" s="1" t="str">
        <f t="shared" si="18"/>
        <v>Good</v>
      </c>
    </row>
    <row r="311" spans="1:29" s="16" customFormat="1" ht="12.75">
      <c r="A311" s="7" t="s">
        <v>436</v>
      </c>
      <c r="B311" s="199">
        <f t="shared" si="19"/>
        <v>0.07016855980583643</v>
      </c>
      <c r="C311" s="7">
        <v>236</v>
      </c>
      <c r="D311" s="10">
        <v>2.38</v>
      </c>
      <c r="E311" s="10">
        <v>4.29</v>
      </c>
      <c r="F311" s="14">
        <v>18</v>
      </c>
      <c r="G311" s="10">
        <v>2.1</v>
      </c>
      <c r="H311" s="14">
        <v>13.5</v>
      </c>
      <c r="I311" s="14">
        <v>16.6</v>
      </c>
      <c r="J311" s="10">
        <v>4.22</v>
      </c>
      <c r="K311" s="205">
        <f>12*F$9/I311</f>
        <v>21.686746987951807</v>
      </c>
      <c r="L311" s="10">
        <f>12*F$10/J311</f>
        <v>17.061611374407583</v>
      </c>
      <c r="M311" s="10">
        <f t="shared" si="16"/>
        <v>21.686746987951807</v>
      </c>
      <c r="N311" s="200">
        <f>+(PI()^2)*29000/(M311^2)</f>
        <v>608.5677274240843</v>
      </c>
      <c r="O311" s="200">
        <f>IF(M311&lt;=D$22,C$10*0.658^(C$10/N311),0.877*N311)</f>
        <v>48.3098202080046</v>
      </c>
      <c r="P311" s="200">
        <f>+C$10/O311</f>
        <v>1.0349862571360873</v>
      </c>
      <c r="Q311" s="201">
        <f>+G311/(D$25*SQRT(P311))</f>
        <v>0.15305586614438904</v>
      </c>
      <c r="R311" s="10">
        <f>+C$10*(D$31*D$25/G311)^2</f>
        <v>4578.339555555556</v>
      </c>
      <c r="S311" s="202">
        <f>IF(G311&lt;=D$25*SQRT(P311),1,(1-J305*SQRT(R311/O311))*SQRT(R311/O311))*(F311/2)</f>
        <v>9</v>
      </c>
      <c r="T311" s="202">
        <f>-4*(F311/2-S311)*E311</f>
        <v>0</v>
      </c>
      <c r="U311" s="201">
        <f>+H311/(D$26*SQRT(P311))</f>
        <v>0.3697994081340943</v>
      </c>
      <c r="V311" s="10">
        <f>+C$10*(D$30*D$26/H311)^2</f>
        <v>606.2413974759945</v>
      </c>
      <c r="W311" s="202">
        <f>IF(H311&lt;=D$26*SQRT(P311),1,(1-C$30*SQRT(V311/O311))*SQRT(V311/O311))*(H311*D311)</f>
        <v>32.129999999999995</v>
      </c>
      <c r="X311" s="202">
        <f>-(H311*D311-W311)*D311</f>
        <v>0</v>
      </c>
      <c r="Y311" s="199">
        <f>+M311/C$12</f>
        <v>0.10843373493975904</v>
      </c>
      <c r="Z311" s="202">
        <f>+C311+T311+X311</f>
        <v>236</v>
      </c>
      <c r="AA311" s="200">
        <f t="shared" si="17"/>
        <v>11401.117569089087</v>
      </c>
      <c r="AB311" s="200">
        <f>C$9/AA311</f>
        <v>0.07016855980583643</v>
      </c>
      <c r="AC311" s="1" t="str">
        <f t="shared" si="18"/>
        <v>Good</v>
      </c>
    </row>
  </sheetData>
  <sheetProtection password="CADF" sheet="1"/>
  <conditionalFormatting sqref="U38:U311 Q38:Q311">
    <cfRule type="cellIs" priority="4" dxfId="2" operator="lessThanOrEqual" stopIfTrue="1">
      <formula>1</formula>
    </cfRule>
    <cfRule type="cellIs" priority="5" dxfId="1" operator="greaterThan" stopIfTrue="1">
      <formula>1</formula>
    </cfRule>
  </conditionalFormatting>
  <conditionalFormatting sqref="AB38:AB311 Y38:Y311 B38:B311">
    <cfRule type="cellIs" priority="1" dxfId="2" operator="lessThanOrEqual" stopIfTrue="1">
      <formula>1</formula>
    </cfRule>
    <cfRule type="cellIs" priority="2" dxfId="1" operator="between" stopIfTrue="1">
      <formula>1</formula>
      <formula>1.03</formula>
    </cfRule>
    <cfRule type="cellIs" priority="3" dxfId="0" operator="greaterThan" stopIfTrue="1">
      <formula>1.03</formula>
    </cfRule>
  </conditionalFormatting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C1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9.421875" style="0" bestFit="1" customWidth="1"/>
  </cols>
  <sheetData>
    <row r="2" spans="2:3" ht="12.75">
      <c r="B2" t="s">
        <v>2</v>
      </c>
      <c r="C2" t="s">
        <v>493</v>
      </c>
    </row>
    <row r="3" spans="1:3" ht="12.75">
      <c r="A3" t="s">
        <v>487</v>
      </c>
      <c r="B3">
        <v>36</v>
      </c>
      <c r="C3">
        <v>58</v>
      </c>
    </row>
    <row r="4" spans="1:3" ht="12.75">
      <c r="A4" t="s">
        <v>494</v>
      </c>
      <c r="B4">
        <v>32</v>
      </c>
      <c r="C4">
        <v>58</v>
      </c>
    </row>
    <row r="5" spans="1:3" ht="12.75">
      <c r="A5" t="s">
        <v>489</v>
      </c>
      <c r="B5">
        <v>46</v>
      </c>
      <c r="C5">
        <v>58</v>
      </c>
    </row>
    <row r="6" spans="1:3" ht="12.75">
      <c r="A6" t="s">
        <v>488</v>
      </c>
      <c r="B6">
        <v>42</v>
      </c>
      <c r="C6">
        <v>58</v>
      </c>
    </row>
    <row r="7" spans="1:3" ht="12.75">
      <c r="A7" t="s">
        <v>495</v>
      </c>
      <c r="B7">
        <v>35</v>
      </c>
      <c r="C7">
        <v>60</v>
      </c>
    </row>
    <row r="8" spans="1:3" ht="12.75">
      <c r="A8" t="s">
        <v>490</v>
      </c>
      <c r="B8">
        <v>50</v>
      </c>
      <c r="C8">
        <v>65</v>
      </c>
    </row>
    <row r="9" spans="1:3" ht="12.75">
      <c r="A9" t="s">
        <v>491</v>
      </c>
      <c r="B9">
        <v>50</v>
      </c>
      <c r="C9">
        <v>70</v>
      </c>
    </row>
    <row r="10" spans="1:3" ht="12.75">
      <c r="A10" t="s">
        <v>492</v>
      </c>
      <c r="B10">
        <v>50</v>
      </c>
      <c r="C10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6:J502"/>
  <sheetViews>
    <sheetView showGridLines="0" zoomScalePageLayoutView="0" workbookViewId="0" topLeftCell="A1">
      <selection activeCell="D39" sqref="D39"/>
    </sheetView>
  </sheetViews>
  <sheetFormatPr defaultColWidth="9.140625" defaultRowHeight="12.75"/>
  <cols>
    <col min="2" max="2" width="16.140625" style="0" bestFit="1" customWidth="1"/>
  </cols>
  <sheetData>
    <row r="6" spans="2:9" ht="12.75">
      <c r="B6" t="s">
        <v>1052</v>
      </c>
      <c r="F6" t="s">
        <v>1051</v>
      </c>
      <c r="I6" t="s">
        <v>1050</v>
      </c>
    </row>
    <row r="7" spans="2:10" ht="12.75">
      <c r="B7" s="140" t="s">
        <v>1061</v>
      </c>
      <c r="C7" s="20" t="e">
        <f aca="true" t="shared" si="0" ref="C7:C38">VLOOKUP(B7,StlSects,4)</f>
        <v>#N/A</v>
      </c>
      <c r="D7" s="20"/>
      <c r="F7" s="140" t="s">
        <v>1061</v>
      </c>
      <c r="G7" s="20" t="e">
        <f aca="true" t="shared" si="1" ref="G7:G70">VLOOKUP(F7,StlSects,4)</f>
        <v>#N/A</v>
      </c>
      <c r="I7" s="140" t="s">
        <v>1061</v>
      </c>
      <c r="J7" s="20" t="e">
        <f aca="true" t="shared" si="2" ref="J7:J70">VLOOKUP(I7,StlSects,4)</f>
        <v>#N/A</v>
      </c>
    </row>
    <row r="8" spans="2:10" ht="12.75">
      <c r="B8" s="20" t="s">
        <v>512</v>
      </c>
      <c r="C8" s="20">
        <f t="shared" si="0"/>
        <v>2.2748621470494093</v>
      </c>
      <c r="D8" s="20">
        <f aca="true" t="shared" si="3" ref="D8:D39">VLOOKUP(B8,StlSects,5)</f>
        <v>0.625</v>
      </c>
      <c r="F8" s="7" t="s">
        <v>712</v>
      </c>
      <c r="G8" s="20">
        <f t="shared" si="1"/>
        <v>2.194178527761495</v>
      </c>
      <c r="I8" s="7" t="s">
        <v>204</v>
      </c>
      <c r="J8" s="20">
        <f t="shared" si="2"/>
        <v>5.7</v>
      </c>
    </row>
    <row r="9" spans="2:10" ht="12.75">
      <c r="B9" s="20" t="s">
        <v>514</v>
      </c>
      <c r="C9" s="20">
        <f t="shared" si="0"/>
        <v>2.2834142603841814</v>
      </c>
      <c r="D9" s="20">
        <f t="shared" si="3"/>
        <v>0.624</v>
      </c>
      <c r="F9" s="7" t="s">
        <v>697</v>
      </c>
      <c r="G9" s="20">
        <f t="shared" si="1"/>
        <v>2.619525749983717</v>
      </c>
      <c r="I9" s="7" t="s">
        <v>205</v>
      </c>
      <c r="J9" s="20">
        <f t="shared" si="2"/>
        <v>7.5</v>
      </c>
    </row>
    <row r="10" spans="2:10" ht="12.75">
      <c r="B10" s="20" t="s">
        <v>515</v>
      </c>
      <c r="C10" s="20">
        <f t="shared" si="0"/>
        <v>2.7203738010827</v>
      </c>
      <c r="D10" s="20">
        <f t="shared" si="3"/>
        <v>0.749</v>
      </c>
      <c r="F10" s="7" t="s">
        <v>715</v>
      </c>
      <c r="G10" s="20">
        <f t="shared" si="1"/>
        <v>2.619525749983717</v>
      </c>
      <c r="I10" s="7" t="s">
        <v>206</v>
      </c>
      <c r="J10" s="20">
        <f t="shared" si="2"/>
        <v>7.7</v>
      </c>
    </row>
    <row r="11" spans="2:10" ht="12.75">
      <c r="B11" s="20" t="s">
        <v>668</v>
      </c>
      <c r="C11" s="20">
        <f t="shared" si="0"/>
        <v>3.0066023442558567</v>
      </c>
      <c r="D11" s="20">
        <f t="shared" si="3"/>
        <v>0.823</v>
      </c>
      <c r="F11" s="7" t="s">
        <v>715</v>
      </c>
      <c r="G11" s="20">
        <f t="shared" si="1"/>
        <v>2.619525749983717</v>
      </c>
      <c r="I11" s="7" t="s">
        <v>472</v>
      </c>
      <c r="J11" s="20">
        <f t="shared" si="2"/>
        <v>8.5</v>
      </c>
    </row>
    <row r="12" spans="2:10" ht="12.75">
      <c r="B12" s="20" t="s">
        <v>673</v>
      </c>
      <c r="C12" s="20">
        <f t="shared" si="0"/>
        <v>3.1736358078256264</v>
      </c>
      <c r="D12" s="20">
        <f t="shared" si="3"/>
        <v>0.869</v>
      </c>
      <c r="F12" s="7" t="s">
        <v>713</v>
      </c>
      <c r="G12" s="20">
        <f t="shared" si="1"/>
        <v>3.0283108541300297</v>
      </c>
      <c r="I12" s="7" t="s">
        <v>473</v>
      </c>
      <c r="J12" s="20">
        <f t="shared" si="2"/>
        <v>9</v>
      </c>
    </row>
    <row r="13" spans="2:10" ht="12.75">
      <c r="B13" s="20" t="s">
        <v>516</v>
      </c>
      <c r="C13" s="20">
        <f t="shared" si="0"/>
        <v>3.4406862368455564</v>
      </c>
      <c r="D13" s="20">
        <f t="shared" si="3"/>
        <v>0.943</v>
      </c>
      <c r="F13" s="7" t="s">
        <v>695</v>
      </c>
      <c r="G13" s="20">
        <f t="shared" si="1"/>
        <v>3.044872972205939</v>
      </c>
      <c r="I13" s="7" t="s">
        <v>207</v>
      </c>
      <c r="J13" s="20">
        <f t="shared" si="2"/>
        <v>9.5</v>
      </c>
    </row>
    <row r="14" spans="2:10" ht="12.75">
      <c r="B14" s="20" t="s">
        <v>669</v>
      </c>
      <c r="C14" s="20">
        <f t="shared" si="0"/>
        <v>3.6563919154318465</v>
      </c>
      <c r="D14" s="20">
        <f t="shared" si="3"/>
        <v>1</v>
      </c>
      <c r="F14" s="7" t="s">
        <v>745</v>
      </c>
      <c r="G14" s="20">
        <f t="shared" si="1"/>
        <v>3.044872972205939</v>
      </c>
      <c r="I14" s="7" t="s">
        <v>208</v>
      </c>
      <c r="J14" s="20">
        <f t="shared" si="2"/>
        <v>10</v>
      </c>
    </row>
    <row r="15" spans="2:10" ht="12.75">
      <c r="B15" s="20" t="s">
        <v>676</v>
      </c>
      <c r="C15" s="20">
        <f t="shared" si="0"/>
        <v>3.6747361985349354</v>
      </c>
      <c r="D15" s="20">
        <f t="shared" si="3"/>
        <v>1.01</v>
      </c>
      <c r="F15" s="7" t="s">
        <v>709</v>
      </c>
      <c r="G15" s="20">
        <f t="shared" si="1"/>
        <v>3.2575465833170503</v>
      </c>
      <c r="I15" s="7" t="s">
        <v>474</v>
      </c>
      <c r="J15" s="20">
        <f t="shared" si="2"/>
        <v>10</v>
      </c>
    </row>
    <row r="16" spans="2:10" ht="12.75">
      <c r="B16" s="20" t="s">
        <v>735</v>
      </c>
      <c r="C16" s="20">
        <f t="shared" si="0"/>
        <v>3.8417696621047055</v>
      </c>
      <c r="D16" s="20">
        <f t="shared" si="3"/>
        <v>1.05</v>
      </c>
      <c r="F16" s="7" t="s">
        <v>704</v>
      </c>
      <c r="G16" s="20">
        <f t="shared" si="1"/>
        <v>3.4702201944281614</v>
      </c>
      <c r="I16" s="7" t="s">
        <v>215</v>
      </c>
      <c r="J16" s="20">
        <f t="shared" si="2"/>
        <v>12</v>
      </c>
    </row>
    <row r="17" spans="2:10" ht="12.75">
      <c r="B17" s="20" t="s">
        <v>736</v>
      </c>
      <c r="C17" s="20">
        <f t="shared" si="0"/>
        <v>4.1054847669240715</v>
      </c>
      <c r="D17" s="20">
        <f t="shared" si="3"/>
        <v>1.12</v>
      </c>
      <c r="F17" s="7" t="s">
        <v>707</v>
      </c>
      <c r="G17" s="20">
        <f t="shared" si="1"/>
        <v>3.4702201944281614</v>
      </c>
      <c r="I17" s="7" t="s">
        <v>467</v>
      </c>
      <c r="J17" s="20">
        <f t="shared" si="2"/>
        <v>12</v>
      </c>
    </row>
    <row r="18" spans="2:10" ht="12.75">
      <c r="B18" s="20" t="s">
        <v>670</v>
      </c>
      <c r="C18" s="20">
        <f t="shared" si="0"/>
        <v>4.395315887839504</v>
      </c>
      <c r="D18" s="20">
        <f t="shared" si="3"/>
        <v>1.2</v>
      </c>
      <c r="F18" s="7" t="s">
        <v>743</v>
      </c>
      <c r="G18" s="20">
        <f t="shared" si="1"/>
        <v>3.4702201944281614</v>
      </c>
      <c r="I18" s="7" t="s">
        <v>209</v>
      </c>
      <c r="J18" s="20">
        <f t="shared" si="2"/>
        <v>12.5</v>
      </c>
    </row>
    <row r="19" spans="2:10" ht="12.75">
      <c r="B19" s="20" t="s">
        <v>717</v>
      </c>
      <c r="C19" s="20">
        <f t="shared" si="0"/>
        <v>4.509903516383785</v>
      </c>
      <c r="D19" s="20">
        <f t="shared" si="3"/>
        <v>1.23</v>
      </c>
      <c r="F19" s="7" t="s">
        <v>698</v>
      </c>
      <c r="G19" s="20">
        <f t="shared" si="1"/>
        <v>3.668033076352253</v>
      </c>
      <c r="I19" s="7" t="s">
        <v>464</v>
      </c>
      <c r="J19" s="20">
        <f t="shared" si="2"/>
        <v>13</v>
      </c>
    </row>
    <row r="20" spans="2:10" ht="12.75">
      <c r="B20" s="20" t="s">
        <v>737</v>
      </c>
      <c r="C20" s="20">
        <f t="shared" si="0"/>
        <v>4.627719567711938</v>
      </c>
      <c r="D20" s="20">
        <f t="shared" si="3"/>
        <v>1.27</v>
      </c>
      <c r="F20" s="7" t="s">
        <v>711</v>
      </c>
      <c r="G20" s="20">
        <f t="shared" si="1"/>
        <v>3.668033076352253</v>
      </c>
      <c r="I20" s="7" t="s">
        <v>475</v>
      </c>
      <c r="J20" s="20">
        <f t="shared" si="2"/>
        <v>13</v>
      </c>
    </row>
    <row r="21" spans="2:10" ht="12.75">
      <c r="B21" s="20" t="s">
        <v>674</v>
      </c>
      <c r="C21" s="20">
        <f t="shared" si="0"/>
        <v>4.646534217048439</v>
      </c>
      <c r="D21" s="20">
        <f t="shared" si="3"/>
        <v>1.27</v>
      </c>
      <c r="F21" s="7" t="s">
        <v>700</v>
      </c>
      <c r="G21" s="20">
        <f t="shared" si="1"/>
        <v>3.8955674166503838</v>
      </c>
      <c r="I21" s="7" t="s">
        <v>234</v>
      </c>
      <c r="J21" s="20">
        <f t="shared" si="2"/>
        <v>14</v>
      </c>
    </row>
    <row r="22" spans="2:10" ht="12.75">
      <c r="B22" s="20" t="s">
        <v>671</v>
      </c>
      <c r="C22" s="20">
        <f t="shared" si="0"/>
        <v>5.026782556195748</v>
      </c>
      <c r="D22" s="20">
        <f t="shared" si="3"/>
        <v>1.39</v>
      </c>
      <c r="F22" s="7" t="s">
        <v>725</v>
      </c>
      <c r="G22" s="20">
        <f t="shared" si="1"/>
        <v>3.8955674166503838</v>
      </c>
      <c r="I22" s="7" t="s">
        <v>216</v>
      </c>
      <c r="J22" s="20">
        <f t="shared" si="2"/>
        <v>15</v>
      </c>
    </row>
    <row r="23" spans="2:10" ht="12.75">
      <c r="B23" s="20" t="s">
        <v>771</v>
      </c>
      <c r="C23" s="20">
        <f t="shared" si="0"/>
        <v>5.178037370662864</v>
      </c>
      <c r="D23" s="20">
        <f t="shared" si="3"/>
        <v>1.42</v>
      </c>
      <c r="F23" s="7" t="s">
        <v>752</v>
      </c>
      <c r="G23" s="20">
        <f t="shared" si="1"/>
        <v>3.8955674166503838</v>
      </c>
      <c r="I23" s="7" t="s">
        <v>468</v>
      </c>
      <c r="J23" s="20">
        <f t="shared" si="2"/>
        <v>15</v>
      </c>
    </row>
    <row r="24" spans="2:10" ht="12.75">
      <c r="B24" s="20" t="s">
        <v>677</v>
      </c>
      <c r="C24" s="20">
        <f t="shared" si="0"/>
        <v>5.4001892046752396</v>
      </c>
      <c r="D24" s="20">
        <f t="shared" si="3"/>
        <v>1.48</v>
      </c>
      <c r="F24" s="7" t="s">
        <v>716</v>
      </c>
      <c r="G24" s="20">
        <f t="shared" si="1"/>
        <v>4.298880854130029</v>
      </c>
      <c r="I24" s="7" t="s">
        <v>476</v>
      </c>
      <c r="J24" s="20">
        <f t="shared" si="2"/>
        <v>15</v>
      </c>
    </row>
    <row r="25" spans="2:10" ht="12.75">
      <c r="B25" s="20" t="s">
        <v>738</v>
      </c>
      <c r="C25" s="20">
        <f t="shared" si="0"/>
        <v>5.651407533884172</v>
      </c>
      <c r="D25" s="20">
        <f t="shared" si="3"/>
        <v>1.54</v>
      </c>
      <c r="F25" s="7" t="s">
        <v>696</v>
      </c>
      <c r="G25" s="20">
        <f t="shared" si="1"/>
        <v>4.307755298574475</v>
      </c>
      <c r="I25" s="7" t="s">
        <v>236</v>
      </c>
      <c r="J25" s="20">
        <f t="shared" si="2"/>
        <v>16</v>
      </c>
    </row>
    <row r="26" spans="2:10" ht="12.75">
      <c r="B26" s="20" t="s">
        <v>672</v>
      </c>
      <c r="C26" s="20">
        <f t="shared" si="0"/>
        <v>5.679137761372174</v>
      </c>
      <c r="D26" s="20">
        <f t="shared" si="3"/>
        <v>1.57</v>
      </c>
      <c r="F26" s="7" t="s">
        <v>746</v>
      </c>
      <c r="G26" s="20">
        <f t="shared" si="1"/>
        <v>4.307755298574475</v>
      </c>
      <c r="I26" s="7" t="s">
        <v>465</v>
      </c>
      <c r="J26" s="20">
        <f t="shared" si="2"/>
        <v>16</v>
      </c>
    </row>
    <row r="27" spans="2:10" ht="12.75">
      <c r="B27" s="20" t="s">
        <v>678</v>
      </c>
      <c r="C27" s="20">
        <f t="shared" si="0"/>
        <v>5.798503883242259</v>
      </c>
      <c r="D27" s="20">
        <f t="shared" si="3"/>
        <v>1.59</v>
      </c>
      <c r="F27" s="7" t="s">
        <v>728</v>
      </c>
      <c r="G27" s="20">
        <f t="shared" si="1"/>
        <v>4.320914638872606</v>
      </c>
      <c r="I27" s="7" t="s">
        <v>469</v>
      </c>
      <c r="J27" s="20">
        <f t="shared" si="2"/>
        <v>16</v>
      </c>
    </row>
    <row r="28" spans="2:10" ht="12.75">
      <c r="B28" s="20" t="s">
        <v>760</v>
      </c>
      <c r="C28" s="20">
        <f t="shared" si="0"/>
        <v>5.846171224941943</v>
      </c>
      <c r="D28" s="20">
        <f t="shared" si="3"/>
        <v>1.6</v>
      </c>
      <c r="F28" s="7" t="s">
        <v>748</v>
      </c>
      <c r="G28" s="20">
        <f t="shared" si="1"/>
        <v>4.320914638872606</v>
      </c>
      <c r="I28" s="7" t="s">
        <v>217</v>
      </c>
      <c r="J28" s="20">
        <f t="shared" si="2"/>
        <v>17</v>
      </c>
    </row>
    <row r="29" spans="2:10" ht="12.75">
      <c r="B29" s="20" t="s">
        <v>675</v>
      </c>
      <c r="C29" s="20">
        <f t="shared" si="0"/>
        <v>6.013204688511713</v>
      </c>
      <c r="D29" s="20">
        <f t="shared" si="3"/>
        <v>1.66</v>
      </c>
      <c r="F29" s="7" t="s">
        <v>710</v>
      </c>
      <c r="G29" s="20">
        <f t="shared" si="1"/>
        <v>4.627616409685586</v>
      </c>
      <c r="I29" s="7" t="s">
        <v>210</v>
      </c>
      <c r="J29" s="20">
        <f t="shared" si="2"/>
        <v>17.3</v>
      </c>
    </row>
    <row r="30" spans="2:10" ht="12.75">
      <c r="B30" s="20" t="s">
        <v>739</v>
      </c>
      <c r="C30" s="20">
        <f t="shared" si="0"/>
        <v>6.069766228079565</v>
      </c>
      <c r="D30" s="20">
        <f t="shared" si="3"/>
        <v>1.67</v>
      </c>
      <c r="F30" s="7" t="s">
        <v>756</v>
      </c>
      <c r="G30" s="20">
        <f t="shared" si="1"/>
        <v>4.746261861094828</v>
      </c>
      <c r="I30" s="7" t="s">
        <v>477</v>
      </c>
      <c r="J30" s="20">
        <f t="shared" si="2"/>
        <v>18</v>
      </c>
    </row>
    <row r="31" spans="2:10" ht="12.75">
      <c r="B31" s="20" t="s">
        <v>740</v>
      </c>
      <c r="C31" s="20">
        <f t="shared" si="0"/>
        <v>6.428452551481577</v>
      </c>
      <c r="D31" s="20">
        <f t="shared" si="3"/>
        <v>1.77</v>
      </c>
      <c r="F31" s="7" t="s">
        <v>784</v>
      </c>
      <c r="G31" s="20">
        <f t="shared" si="1"/>
        <v>4.746261861094828</v>
      </c>
      <c r="I31" s="7" t="s">
        <v>211</v>
      </c>
      <c r="J31" s="20">
        <f t="shared" si="2"/>
        <v>18.4</v>
      </c>
    </row>
    <row r="32" spans="2:10" ht="12.75">
      <c r="B32" s="20" t="s">
        <v>812</v>
      </c>
      <c r="C32" s="20">
        <f t="shared" si="0"/>
        <v>6.514305079221023</v>
      </c>
      <c r="D32" s="20">
        <f t="shared" si="3"/>
        <v>1.78</v>
      </c>
      <c r="F32" s="7" t="s">
        <v>708</v>
      </c>
      <c r="G32" s="20">
        <f t="shared" si="1"/>
        <v>4.936901687463363</v>
      </c>
      <c r="I32" s="7" t="s">
        <v>218</v>
      </c>
      <c r="J32" s="20">
        <f t="shared" si="2"/>
        <v>19</v>
      </c>
    </row>
    <row r="33" spans="2:10" ht="12.75">
      <c r="B33" s="20" t="s">
        <v>718</v>
      </c>
      <c r="C33" s="20">
        <f t="shared" si="0"/>
        <v>6.656280850719907</v>
      </c>
      <c r="D33" s="20">
        <f t="shared" si="3"/>
        <v>1.82</v>
      </c>
      <c r="F33" s="7" t="s">
        <v>705</v>
      </c>
      <c r="G33" s="20">
        <f t="shared" si="1"/>
        <v>4.947477520796697</v>
      </c>
      <c r="I33" s="7" t="s">
        <v>238</v>
      </c>
      <c r="J33" s="20">
        <f t="shared" si="2"/>
        <v>19</v>
      </c>
    </row>
    <row r="34" spans="2:10" ht="12.75">
      <c r="B34" s="20" t="s">
        <v>679</v>
      </c>
      <c r="C34" s="20">
        <f t="shared" si="0"/>
        <v>7.015405469930332</v>
      </c>
      <c r="D34" s="20">
        <f t="shared" si="3"/>
        <v>1.93</v>
      </c>
      <c r="F34" s="7" t="s">
        <v>744</v>
      </c>
      <c r="G34" s="20">
        <f t="shared" si="1"/>
        <v>4.947477520796697</v>
      </c>
      <c r="I34" s="7" t="s">
        <v>466</v>
      </c>
      <c r="J34" s="20">
        <f t="shared" si="2"/>
        <v>19</v>
      </c>
    </row>
    <row r="35" spans="2:10" ht="12.75">
      <c r="B35" s="20" t="s">
        <v>719</v>
      </c>
      <c r="C35" s="20">
        <f t="shared" si="0"/>
        <v>7.154815607428791</v>
      </c>
      <c r="D35" s="20">
        <f t="shared" si="3"/>
        <v>1.97</v>
      </c>
      <c r="F35" s="7" t="s">
        <v>779</v>
      </c>
      <c r="G35" s="20">
        <f t="shared" si="1"/>
        <v>5.17160908331705</v>
      </c>
      <c r="I35" s="7" t="s">
        <v>470</v>
      </c>
      <c r="J35" s="20">
        <f t="shared" si="2"/>
        <v>20</v>
      </c>
    </row>
    <row r="36" spans="2:10" ht="12.75">
      <c r="B36" s="20" t="s">
        <v>741</v>
      </c>
      <c r="C36" s="20">
        <f t="shared" si="0"/>
        <v>7.349472397069871</v>
      </c>
      <c r="D36" s="20">
        <f t="shared" si="3"/>
        <v>2.03</v>
      </c>
      <c r="F36" s="7" t="s">
        <v>694</v>
      </c>
      <c r="G36" s="20">
        <f t="shared" si="1"/>
        <v>5.3752379697846</v>
      </c>
      <c r="I36" s="7" t="s">
        <v>478</v>
      </c>
      <c r="J36" s="20">
        <f t="shared" si="2"/>
        <v>21</v>
      </c>
    </row>
    <row r="37" spans="2:10" ht="12.75">
      <c r="B37" s="20" t="s">
        <v>720</v>
      </c>
      <c r="C37" s="20">
        <f t="shared" si="0"/>
        <v>7.582987851675824</v>
      </c>
      <c r="D37" s="20">
        <f t="shared" si="3"/>
        <v>2.08</v>
      </c>
      <c r="F37" s="7" t="s">
        <v>714</v>
      </c>
      <c r="G37" s="20">
        <f t="shared" si="1"/>
        <v>5.3752379697846</v>
      </c>
      <c r="I37" s="7" t="s">
        <v>219</v>
      </c>
      <c r="J37" s="20">
        <f t="shared" si="2"/>
        <v>22</v>
      </c>
    </row>
    <row r="38" spans="2:10" ht="12.75">
      <c r="B38" s="20" t="s">
        <v>772</v>
      </c>
      <c r="C38" s="20">
        <f t="shared" si="0"/>
        <v>7.661154167555644</v>
      </c>
      <c r="D38" s="20">
        <f t="shared" si="3"/>
        <v>2.09</v>
      </c>
      <c r="F38" s="7" t="s">
        <v>701</v>
      </c>
      <c r="G38" s="20">
        <f t="shared" si="1"/>
        <v>5.574922520796696</v>
      </c>
      <c r="I38" s="7" t="s">
        <v>241</v>
      </c>
      <c r="J38" s="20">
        <f t="shared" si="2"/>
        <v>22</v>
      </c>
    </row>
    <row r="39" spans="2:10" ht="12.75">
      <c r="B39" s="20" t="s">
        <v>802</v>
      </c>
      <c r="C39" s="20">
        <f aca="true" t="shared" si="4" ref="C39:C70">VLOOKUP(B39,StlSects,4)</f>
        <v>7.776928401825113</v>
      </c>
      <c r="D39" s="20">
        <f t="shared" si="3"/>
        <v>2.12</v>
      </c>
      <c r="F39" s="7" t="s">
        <v>726</v>
      </c>
      <c r="G39" s="20">
        <f t="shared" si="1"/>
        <v>5.587199743018918</v>
      </c>
      <c r="I39" s="7" t="s">
        <v>268</v>
      </c>
      <c r="J39" s="20">
        <f t="shared" si="2"/>
        <v>22</v>
      </c>
    </row>
    <row r="40" spans="2:10" ht="12.75">
      <c r="B40" s="20" t="s">
        <v>858</v>
      </c>
      <c r="C40" s="20">
        <f t="shared" si="4"/>
        <v>7.850572787779182</v>
      </c>
      <c r="D40" s="20">
        <f aca="true" t="shared" si="5" ref="D40:D71">VLOOKUP(B40,StlSects,5)</f>
        <v>2.14</v>
      </c>
      <c r="F40" s="7" t="s">
        <v>753</v>
      </c>
      <c r="G40" s="20">
        <f t="shared" si="1"/>
        <v>5.587199743018918</v>
      </c>
      <c r="I40" s="7" t="s">
        <v>212</v>
      </c>
      <c r="J40" s="20">
        <f t="shared" si="2"/>
        <v>23</v>
      </c>
    </row>
    <row r="41" spans="2:10" ht="12.75">
      <c r="B41" s="20" t="s">
        <v>761</v>
      </c>
      <c r="C41" s="20">
        <f t="shared" si="4"/>
        <v>8.666027484391387</v>
      </c>
      <c r="D41" s="20">
        <f t="shared" si="5"/>
        <v>2.36</v>
      </c>
      <c r="F41" s="7" t="s">
        <v>731</v>
      </c>
      <c r="G41" s="20">
        <f t="shared" si="1"/>
        <v>5.596956305539273</v>
      </c>
      <c r="I41" s="7" t="s">
        <v>479</v>
      </c>
      <c r="J41" s="20">
        <f t="shared" si="2"/>
        <v>24</v>
      </c>
    </row>
    <row r="42" spans="2:10" ht="12.75">
      <c r="B42" s="20" t="s">
        <v>721</v>
      </c>
      <c r="C42" s="20">
        <f t="shared" si="4"/>
        <v>8.685740105628032</v>
      </c>
      <c r="D42" s="20">
        <f t="shared" si="5"/>
        <v>2.39</v>
      </c>
      <c r="F42" s="7" t="s">
        <v>789</v>
      </c>
      <c r="G42" s="20">
        <f t="shared" si="1"/>
        <v>5.596956305539273</v>
      </c>
      <c r="I42" s="7" t="s">
        <v>471</v>
      </c>
      <c r="J42" s="20">
        <f t="shared" si="2"/>
        <v>25</v>
      </c>
    </row>
    <row r="43" spans="2:10" ht="12.75">
      <c r="B43" s="20" t="s">
        <v>845</v>
      </c>
      <c r="C43" s="20">
        <f t="shared" si="4"/>
        <v>8.685740105628032</v>
      </c>
      <c r="D43" s="20">
        <f t="shared" si="5"/>
        <v>2.37</v>
      </c>
      <c r="F43" s="7" t="s">
        <v>823</v>
      </c>
      <c r="G43" s="20">
        <f t="shared" si="1"/>
        <v>5.596956305539273</v>
      </c>
      <c r="I43" s="7" t="s">
        <v>185</v>
      </c>
      <c r="J43" s="20">
        <f t="shared" si="2"/>
        <v>25.4</v>
      </c>
    </row>
    <row r="44" spans="2:10" ht="12.75">
      <c r="B44" s="20" t="s">
        <v>773</v>
      </c>
      <c r="C44" s="20">
        <f t="shared" si="4"/>
        <v>8.889921811495716</v>
      </c>
      <c r="D44" s="20">
        <f t="shared" si="5"/>
        <v>2.44</v>
      </c>
      <c r="F44" s="7" t="s">
        <v>820</v>
      </c>
      <c r="G44" s="20">
        <f t="shared" si="1"/>
        <v>6.022303527761495</v>
      </c>
      <c r="I44" s="7" t="s">
        <v>220</v>
      </c>
      <c r="J44" s="20">
        <f t="shared" si="2"/>
        <v>26</v>
      </c>
    </row>
    <row r="45" spans="2:10" ht="12.75">
      <c r="B45" s="20" t="s">
        <v>774</v>
      </c>
      <c r="C45" s="20">
        <f t="shared" si="4"/>
        <v>9.117878392434069</v>
      </c>
      <c r="D45" s="20">
        <f t="shared" si="5"/>
        <v>2.5</v>
      </c>
      <c r="F45" s="7" t="s">
        <v>703</v>
      </c>
      <c r="G45" s="20">
        <f t="shared" si="1"/>
        <v>6.225932414229044</v>
      </c>
      <c r="I45" s="7" t="s">
        <v>244</v>
      </c>
      <c r="J45" s="20">
        <f t="shared" si="2"/>
        <v>26</v>
      </c>
    </row>
    <row r="46" spans="2:10" ht="12.75">
      <c r="B46" s="20" t="s">
        <v>902</v>
      </c>
      <c r="C46" s="20">
        <f t="shared" si="4"/>
        <v>9.18684049633734</v>
      </c>
      <c r="D46" s="20">
        <f t="shared" si="5"/>
        <v>2.51</v>
      </c>
      <c r="F46" s="7" t="s">
        <v>706</v>
      </c>
      <c r="G46" s="20">
        <f t="shared" si="1"/>
        <v>6.225932414229044</v>
      </c>
      <c r="I46" s="7" t="s">
        <v>271</v>
      </c>
      <c r="J46" s="20">
        <f t="shared" si="2"/>
        <v>26</v>
      </c>
    </row>
    <row r="47" spans="2:10" ht="12.75">
      <c r="B47" s="20" t="s">
        <v>775</v>
      </c>
      <c r="C47" s="20">
        <f t="shared" si="4"/>
        <v>9.533799734329051</v>
      </c>
      <c r="D47" s="20">
        <f t="shared" si="5"/>
        <v>2.61</v>
      </c>
      <c r="F47" s="7" t="s">
        <v>742</v>
      </c>
      <c r="G47" s="20">
        <f t="shared" si="1"/>
        <v>6.225932414229044</v>
      </c>
      <c r="I47" s="7" t="s">
        <v>297</v>
      </c>
      <c r="J47" s="20">
        <f t="shared" si="2"/>
        <v>26</v>
      </c>
    </row>
    <row r="48" spans="2:10" ht="12.75">
      <c r="B48" s="20" t="s">
        <v>813</v>
      </c>
      <c r="C48" s="20">
        <f t="shared" si="4"/>
        <v>9.670900801227127</v>
      </c>
      <c r="D48" s="20">
        <f t="shared" si="5"/>
        <v>2.64</v>
      </c>
      <c r="F48" s="7" t="s">
        <v>729</v>
      </c>
      <c r="G48" s="20">
        <f t="shared" si="1"/>
        <v>6.226921965241141</v>
      </c>
      <c r="I48" s="7" t="s">
        <v>480</v>
      </c>
      <c r="J48" s="20">
        <f t="shared" si="2"/>
        <v>28</v>
      </c>
    </row>
    <row r="49" spans="2:10" ht="12.75">
      <c r="B49" s="20" t="s">
        <v>776</v>
      </c>
      <c r="C49" s="20">
        <f t="shared" si="4"/>
        <v>10</v>
      </c>
      <c r="D49" s="20">
        <f t="shared" si="5"/>
        <v>2.76</v>
      </c>
      <c r="F49" s="7" t="s">
        <v>749</v>
      </c>
      <c r="G49" s="20">
        <f t="shared" si="1"/>
        <v>6.226921965241141</v>
      </c>
      <c r="I49" s="7" t="s">
        <v>221</v>
      </c>
      <c r="J49" s="20">
        <f t="shared" si="2"/>
        <v>30</v>
      </c>
    </row>
    <row r="50" spans="2:10" ht="12.75">
      <c r="B50" s="20" t="s">
        <v>722</v>
      </c>
      <c r="C50" s="20">
        <f t="shared" si="4"/>
        <v>10.262536001726657</v>
      </c>
      <c r="D50" s="20">
        <f t="shared" si="5"/>
        <v>2.82</v>
      </c>
      <c r="F50" s="7" t="s">
        <v>795</v>
      </c>
      <c r="G50" s="20">
        <f t="shared" si="1"/>
        <v>6.447650749983717</v>
      </c>
      <c r="I50" s="7" t="s">
        <v>246</v>
      </c>
      <c r="J50" s="20">
        <f t="shared" si="2"/>
        <v>30</v>
      </c>
    </row>
    <row r="51" spans="2:10" ht="12.75">
      <c r="B51" s="20" t="s">
        <v>723</v>
      </c>
      <c r="C51" s="20">
        <f t="shared" si="4"/>
        <v>10.663747708685825</v>
      </c>
      <c r="D51" s="20">
        <f t="shared" si="5"/>
        <v>2.93</v>
      </c>
      <c r="F51" s="7" t="s">
        <v>829</v>
      </c>
      <c r="G51" s="20">
        <f t="shared" si="1"/>
        <v>6.447650749983717</v>
      </c>
      <c r="I51" s="7" t="s">
        <v>273</v>
      </c>
      <c r="J51" s="20">
        <f t="shared" si="2"/>
        <v>30</v>
      </c>
    </row>
    <row r="52" spans="2:10" ht="12.75">
      <c r="B52" s="20" t="s">
        <v>762</v>
      </c>
      <c r="C52" s="20">
        <f t="shared" si="4"/>
        <v>10.80058152204219</v>
      </c>
      <c r="D52" s="20">
        <f t="shared" si="5"/>
        <v>2.96</v>
      </c>
      <c r="F52" s="7" t="s">
        <v>866</v>
      </c>
      <c r="G52" s="20">
        <f t="shared" si="1"/>
        <v>6.447650749983717</v>
      </c>
      <c r="I52" s="7" t="s">
        <v>298</v>
      </c>
      <c r="J52" s="20">
        <f t="shared" si="2"/>
        <v>31</v>
      </c>
    </row>
    <row r="53" spans="2:10" ht="12.75">
      <c r="B53" s="20" t="s">
        <v>803</v>
      </c>
      <c r="C53" s="20">
        <f t="shared" si="4"/>
        <v>10.802388155984158</v>
      </c>
      <c r="D53" s="20">
        <f t="shared" si="5"/>
        <v>2.95</v>
      </c>
      <c r="F53" s="7" t="s">
        <v>757</v>
      </c>
      <c r="G53" s="20">
        <f t="shared" si="1"/>
        <v>6.850964187463363</v>
      </c>
      <c r="I53" s="7" t="s">
        <v>481</v>
      </c>
      <c r="J53" s="20">
        <f t="shared" si="2"/>
        <v>31</v>
      </c>
    </row>
    <row r="54" spans="2:10" ht="12.75">
      <c r="B54" s="20" t="s">
        <v>859</v>
      </c>
      <c r="C54" s="20">
        <f t="shared" si="4"/>
        <v>11.680647434898594</v>
      </c>
      <c r="D54" s="20">
        <f t="shared" si="5"/>
        <v>3.18</v>
      </c>
      <c r="F54" s="7" t="s">
        <v>785</v>
      </c>
      <c r="G54" s="20">
        <f t="shared" si="1"/>
        <v>6.866644187463364</v>
      </c>
      <c r="I54" s="7" t="s">
        <v>187</v>
      </c>
      <c r="J54" s="20">
        <f t="shared" si="2"/>
        <v>31.8</v>
      </c>
    </row>
    <row r="55" spans="2:10" ht="12.75">
      <c r="B55" s="20" t="s">
        <v>777</v>
      </c>
      <c r="C55" s="20">
        <f t="shared" si="4"/>
        <v>12.336754879800639</v>
      </c>
      <c r="D55" s="20">
        <f t="shared" si="5"/>
        <v>3.39</v>
      </c>
      <c r="F55" s="7" t="s">
        <v>699</v>
      </c>
      <c r="G55" s="20">
        <f t="shared" si="1"/>
        <v>7.076626858673489</v>
      </c>
      <c r="I55" s="7" t="s">
        <v>222</v>
      </c>
      <c r="J55" s="20">
        <f t="shared" si="2"/>
        <v>33</v>
      </c>
    </row>
    <row r="56" spans="2:10" ht="12.75">
      <c r="B56" s="20" t="s">
        <v>814</v>
      </c>
      <c r="C56" s="20">
        <f t="shared" si="4"/>
        <v>12.694543231302506</v>
      </c>
      <c r="D56" s="20">
        <f t="shared" si="5"/>
        <v>3.49</v>
      </c>
      <c r="F56" s="7" t="s">
        <v>724</v>
      </c>
      <c r="G56" s="20">
        <f t="shared" si="1"/>
        <v>7.076626858673489</v>
      </c>
      <c r="I56" s="7" t="s">
        <v>275</v>
      </c>
      <c r="J56" s="20">
        <f t="shared" si="2"/>
        <v>34</v>
      </c>
    </row>
    <row r="57" spans="2:10" ht="12.75">
      <c r="B57" s="20" t="s">
        <v>846</v>
      </c>
      <c r="C57" s="20">
        <f t="shared" si="4"/>
        <v>12.93673908094327</v>
      </c>
      <c r="D57" s="20">
        <f t="shared" si="5"/>
        <v>3.53</v>
      </c>
      <c r="F57" s="7" t="s">
        <v>751</v>
      </c>
      <c r="G57" s="20">
        <f t="shared" si="1"/>
        <v>7.076626858673489</v>
      </c>
      <c r="I57" s="7" t="s">
        <v>186</v>
      </c>
      <c r="J57" s="20">
        <f t="shared" si="2"/>
        <v>35</v>
      </c>
    </row>
    <row r="58" spans="2:10" ht="12.75">
      <c r="B58" s="20" t="s">
        <v>815</v>
      </c>
      <c r="C58" s="20">
        <f t="shared" si="4"/>
        <v>13.078704162300477</v>
      </c>
      <c r="D58" s="20">
        <f t="shared" si="5"/>
        <v>3.59</v>
      </c>
      <c r="F58" s="7" t="s">
        <v>767</v>
      </c>
      <c r="G58" s="20">
        <f t="shared" si="1"/>
        <v>7.29834519442816</v>
      </c>
      <c r="I58" s="7" t="s">
        <v>188</v>
      </c>
      <c r="J58" s="20">
        <f t="shared" si="2"/>
        <v>35</v>
      </c>
    </row>
    <row r="59" spans="2:10" ht="12.75">
      <c r="B59" s="20" t="s">
        <v>853</v>
      </c>
      <c r="C59" s="20">
        <f t="shared" si="4"/>
        <v>13.439175739361144</v>
      </c>
      <c r="D59" s="20">
        <f t="shared" si="5"/>
        <v>3.66</v>
      </c>
      <c r="F59" s="7" t="s">
        <v>835</v>
      </c>
      <c r="G59" s="20">
        <f t="shared" si="1"/>
        <v>7.29834519442816</v>
      </c>
      <c r="I59" s="7" t="s">
        <v>249</v>
      </c>
      <c r="J59" s="20">
        <f t="shared" si="2"/>
        <v>35</v>
      </c>
    </row>
    <row r="60" spans="2:10" ht="12.75">
      <c r="B60" s="20" t="s">
        <v>903</v>
      </c>
      <c r="C60" s="20">
        <f t="shared" si="4"/>
        <v>13.690394068570063</v>
      </c>
      <c r="D60" s="20">
        <f t="shared" si="5"/>
        <v>3.73</v>
      </c>
      <c r="F60" s="7" t="s">
        <v>872</v>
      </c>
      <c r="G60" s="20">
        <f t="shared" si="1"/>
        <v>7.29834519442816</v>
      </c>
      <c r="I60" s="7" t="s">
        <v>319</v>
      </c>
      <c r="J60" s="20">
        <f t="shared" si="2"/>
        <v>35</v>
      </c>
    </row>
    <row r="61" spans="2:10" ht="12.75">
      <c r="B61" s="20" t="s">
        <v>799</v>
      </c>
      <c r="C61" s="20">
        <f t="shared" si="4"/>
        <v>14.457732437532494</v>
      </c>
      <c r="D61" s="20">
        <f t="shared" si="5"/>
        <v>3.97</v>
      </c>
      <c r="F61" s="7" t="s">
        <v>909</v>
      </c>
      <c r="G61" s="20">
        <f t="shared" si="1"/>
        <v>7.29834519442816</v>
      </c>
      <c r="I61" s="7" t="s">
        <v>482</v>
      </c>
      <c r="J61" s="20">
        <f t="shared" si="2"/>
        <v>35</v>
      </c>
    </row>
    <row r="62" spans="2:10" ht="12.75">
      <c r="B62" s="20" t="s">
        <v>804</v>
      </c>
      <c r="C62" s="20">
        <f t="shared" si="4"/>
        <v>14.631490000211729</v>
      </c>
      <c r="D62" s="20">
        <f t="shared" si="5"/>
        <v>4.01</v>
      </c>
      <c r="F62" s="7" t="s">
        <v>780</v>
      </c>
      <c r="G62" s="20">
        <f t="shared" si="1"/>
        <v>7.506366409685587</v>
      </c>
      <c r="I62" s="7" t="s">
        <v>299</v>
      </c>
      <c r="J62" s="20">
        <f t="shared" si="2"/>
        <v>36</v>
      </c>
    </row>
    <row r="63" spans="2:10" ht="12.75">
      <c r="B63" s="20" t="s">
        <v>895</v>
      </c>
      <c r="C63" s="20">
        <f t="shared" si="4"/>
        <v>14.695267385405808</v>
      </c>
      <c r="D63" s="20">
        <f t="shared" si="5"/>
        <v>4</v>
      </c>
      <c r="F63" s="7" t="s">
        <v>727</v>
      </c>
      <c r="G63" s="20">
        <f t="shared" si="1"/>
        <v>7.927321303117933</v>
      </c>
      <c r="I63" s="7" t="s">
        <v>278</v>
      </c>
      <c r="J63" s="20">
        <f t="shared" si="2"/>
        <v>38</v>
      </c>
    </row>
    <row r="64" spans="2:10" ht="12.75">
      <c r="B64" s="20" t="s">
        <v>763</v>
      </c>
      <c r="C64" s="20">
        <f t="shared" si="4"/>
        <v>14.997531141081645</v>
      </c>
      <c r="D64" s="20">
        <f t="shared" si="5"/>
        <v>4.12</v>
      </c>
      <c r="F64" s="7" t="s">
        <v>747</v>
      </c>
      <c r="G64" s="20">
        <f t="shared" si="1"/>
        <v>7.927321303117933</v>
      </c>
      <c r="I64" s="7" t="s">
        <v>223</v>
      </c>
      <c r="J64" s="20">
        <f t="shared" si="2"/>
        <v>39</v>
      </c>
    </row>
    <row r="65" spans="2:10" ht="12.75">
      <c r="B65" s="20" t="s">
        <v>860</v>
      </c>
      <c r="C65" s="20">
        <f t="shared" si="4"/>
        <v>15.367078648418822</v>
      </c>
      <c r="D65" s="20">
        <f t="shared" si="5"/>
        <v>4.22</v>
      </c>
      <c r="F65" s="7" t="s">
        <v>732</v>
      </c>
      <c r="G65" s="20">
        <f t="shared" si="1"/>
        <v>8.12700585413003</v>
      </c>
      <c r="I65" s="7" t="s">
        <v>250</v>
      </c>
      <c r="J65" s="20">
        <f t="shared" si="2"/>
        <v>40</v>
      </c>
    </row>
    <row r="66" spans="2:10" ht="12.75">
      <c r="B66" s="20" t="s">
        <v>816</v>
      </c>
      <c r="C66" s="20">
        <f t="shared" si="4"/>
        <v>15.635999852230725</v>
      </c>
      <c r="D66" s="20">
        <f t="shared" si="5"/>
        <v>4.3</v>
      </c>
      <c r="F66" s="7" t="s">
        <v>790</v>
      </c>
      <c r="G66" s="20">
        <f t="shared" si="1"/>
        <v>8.146088631907809</v>
      </c>
      <c r="I66" s="7" t="s">
        <v>300</v>
      </c>
      <c r="J66" s="20">
        <f t="shared" si="2"/>
        <v>40</v>
      </c>
    </row>
    <row r="67" spans="2:10" ht="12.75">
      <c r="B67" s="20" t="s">
        <v>764</v>
      </c>
      <c r="C67" s="20">
        <f t="shared" si="4"/>
        <v>16.536312893407214</v>
      </c>
      <c r="D67" s="20">
        <f t="shared" si="5"/>
        <v>4.55</v>
      </c>
      <c r="F67" s="7" t="s">
        <v>824</v>
      </c>
      <c r="G67" s="20">
        <f t="shared" si="1"/>
        <v>8.146088631907809</v>
      </c>
      <c r="I67" s="7" t="s">
        <v>320</v>
      </c>
      <c r="J67" s="20">
        <f t="shared" si="2"/>
        <v>40</v>
      </c>
    </row>
    <row r="68" spans="2:10" ht="12.75">
      <c r="B68" s="20" t="s">
        <v>936</v>
      </c>
      <c r="C68" s="20">
        <f t="shared" si="4"/>
        <v>16.956232348286186</v>
      </c>
      <c r="D68" s="20">
        <f t="shared" si="5"/>
        <v>4.62</v>
      </c>
      <c r="F68" s="7" t="s">
        <v>841</v>
      </c>
      <c r="G68" s="20">
        <f t="shared" si="1"/>
        <v>8.149039638872605</v>
      </c>
      <c r="I68" s="7" t="s">
        <v>483</v>
      </c>
      <c r="J68" s="20">
        <f t="shared" si="2"/>
        <v>40</v>
      </c>
    </row>
    <row r="69" spans="2:10" ht="12.75">
      <c r="B69" s="20" t="s">
        <v>847</v>
      </c>
      <c r="C69" s="20">
        <f t="shared" si="4"/>
        <v>17.03741328411652</v>
      </c>
      <c r="D69" s="20">
        <f t="shared" si="5"/>
        <v>4.68</v>
      </c>
      <c r="F69" s="7" t="s">
        <v>878</v>
      </c>
      <c r="G69" s="20">
        <f t="shared" si="1"/>
        <v>8.149039638872605</v>
      </c>
      <c r="I69" s="7" t="s">
        <v>189</v>
      </c>
      <c r="J69" s="20">
        <f t="shared" si="2"/>
        <v>40.8</v>
      </c>
    </row>
    <row r="70" spans="2:10" ht="12.75">
      <c r="B70" s="20" t="s">
        <v>861</v>
      </c>
      <c r="C70" s="20">
        <f t="shared" si="4"/>
        <v>17.121330896213987</v>
      </c>
      <c r="D70" s="20">
        <f t="shared" si="5"/>
        <v>4.69</v>
      </c>
      <c r="F70" s="7" t="s">
        <v>913</v>
      </c>
      <c r="G70" s="20">
        <f t="shared" si="1"/>
        <v>8.149039638872605</v>
      </c>
      <c r="I70" s="7" t="s">
        <v>191</v>
      </c>
      <c r="J70" s="20">
        <f t="shared" si="2"/>
        <v>42.9</v>
      </c>
    </row>
    <row r="71" spans="2:10" ht="12.75">
      <c r="B71" s="20" t="s">
        <v>854</v>
      </c>
      <c r="C71" s="20">
        <f aca="true" t="shared" si="6" ref="C71:C102">VLOOKUP(B71,StlSects,4)</f>
        <v>17.705547138395602</v>
      </c>
      <c r="D71" s="20">
        <f t="shared" si="5"/>
        <v>4.86</v>
      </c>
      <c r="F71" s="7" t="s">
        <v>943</v>
      </c>
      <c r="G71" s="20">
        <f aca="true" t="shared" si="7" ref="G71:G134">VLOOKUP(F71,StlSects,4)</f>
        <v>8.149039638872605</v>
      </c>
      <c r="I71" s="7" t="s">
        <v>281</v>
      </c>
      <c r="J71" s="20">
        <f aca="true" t="shared" si="8" ref="J71:J134">VLOOKUP(I71,StlSects,4)</f>
        <v>43</v>
      </c>
    </row>
    <row r="72" spans="2:10" ht="12.75">
      <c r="B72" s="20" t="s">
        <v>904</v>
      </c>
      <c r="C72" s="20">
        <f t="shared" si="6"/>
        <v>18.03961406553514</v>
      </c>
      <c r="D72" s="20">
        <f aca="true" t="shared" si="9" ref="D72:D103">VLOOKUP(B72,StlSects,5)</f>
        <v>4.95</v>
      </c>
      <c r="F72" s="7" t="s">
        <v>702</v>
      </c>
      <c r="G72" s="20">
        <f t="shared" si="7"/>
        <v>8.39839454877081</v>
      </c>
      <c r="I72" s="7" t="s">
        <v>338</v>
      </c>
      <c r="J72" s="20">
        <f t="shared" si="8"/>
        <v>44</v>
      </c>
    </row>
    <row r="73" spans="2:10" ht="12.75">
      <c r="B73" s="20" t="s">
        <v>817</v>
      </c>
      <c r="C73" s="20">
        <f t="shared" si="6"/>
        <v>18.540714456244448</v>
      </c>
      <c r="D73" s="20">
        <f t="shared" si="9"/>
        <v>5.1</v>
      </c>
      <c r="F73" s="7" t="s">
        <v>754</v>
      </c>
      <c r="G73" s="20">
        <f t="shared" si="7"/>
        <v>8.407486770993033</v>
      </c>
      <c r="I73" s="7" t="s">
        <v>224</v>
      </c>
      <c r="J73" s="20">
        <f t="shared" si="8"/>
        <v>45</v>
      </c>
    </row>
    <row r="74" spans="2:10" ht="12.75">
      <c r="B74" s="20" t="s">
        <v>973</v>
      </c>
      <c r="C74" s="20">
        <f t="shared" si="6"/>
        <v>18.965978981957644</v>
      </c>
      <c r="D74" s="20">
        <f t="shared" si="9"/>
        <v>5.17</v>
      </c>
      <c r="F74" s="7" t="s">
        <v>755</v>
      </c>
      <c r="G74" s="20">
        <f t="shared" si="7"/>
        <v>8.778015747562378</v>
      </c>
      <c r="I74" s="7" t="s">
        <v>251</v>
      </c>
      <c r="J74" s="20">
        <f t="shared" si="8"/>
        <v>45</v>
      </c>
    </row>
    <row r="75" spans="2:10" ht="12.75">
      <c r="B75" s="20" t="s">
        <v>862</v>
      </c>
      <c r="C75" s="20">
        <f t="shared" si="6"/>
        <v>18.97132405279189</v>
      </c>
      <c r="D75" s="20">
        <f t="shared" si="9"/>
        <v>5.22</v>
      </c>
      <c r="F75" s="7" t="s">
        <v>783</v>
      </c>
      <c r="G75" s="20">
        <f t="shared" si="7"/>
        <v>8.778015747562378</v>
      </c>
      <c r="I75" s="7" t="s">
        <v>301</v>
      </c>
      <c r="J75" s="20">
        <f t="shared" si="8"/>
        <v>45</v>
      </c>
    </row>
    <row r="76" spans="2:10" ht="12.75">
      <c r="B76" s="20" t="s">
        <v>848</v>
      </c>
      <c r="C76" s="20">
        <f t="shared" si="6"/>
        <v>18.992105688195416</v>
      </c>
      <c r="D76" s="20">
        <f t="shared" si="9"/>
        <v>5.2</v>
      </c>
      <c r="F76" s="7" t="s">
        <v>821</v>
      </c>
      <c r="G76" s="20">
        <f t="shared" si="7"/>
        <v>8.78581085413003</v>
      </c>
      <c r="I76" s="7" t="s">
        <v>321</v>
      </c>
      <c r="J76" s="20">
        <f t="shared" si="8"/>
        <v>46</v>
      </c>
    </row>
    <row r="77" spans="2:10" ht="12.75">
      <c r="B77" s="20" t="s">
        <v>896</v>
      </c>
      <c r="C77" s="20">
        <f t="shared" si="6"/>
        <v>19.375881774093298</v>
      </c>
      <c r="D77" s="20">
        <f t="shared" si="9"/>
        <v>5.32</v>
      </c>
      <c r="F77" s="7" t="s">
        <v>808</v>
      </c>
      <c r="G77" s="20">
        <f t="shared" si="7"/>
        <v>8.99973408331705</v>
      </c>
      <c r="I77" s="7" t="s">
        <v>283</v>
      </c>
      <c r="J77" s="20">
        <f t="shared" si="8"/>
        <v>48</v>
      </c>
    </row>
    <row r="78" spans="2:10" ht="12.75">
      <c r="B78" s="20" t="s">
        <v>520</v>
      </c>
      <c r="C78" s="20">
        <f t="shared" si="6"/>
        <v>19.719633969584432</v>
      </c>
      <c r="D78" s="20">
        <f t="shared" si="9"/>
        <v>5.37</v>
      </c>
      <c r="F78" s="7" t="s">
        <v>884</v>
      </c>
      <c r="G78" s="20">
        <f t="shared" si="7"/>
        <v>8.99973408331705</v>
      </c>
      <c r="I78" s="7" t="s">
        <v>339</v>
      </c>
      <c r="J78" s="20">
        <f t="shared" si="8"/>
        <v>48</v>
      </c>
    </row>
    <row r="79" spans="2:10" ht="12.75">
      <c r="B79" s="20" t="s">
        <v>800</v>
      </c>
      <c r="C79" s="20">
        <f t="shared" si="6"/>
        <v>20.545116019081686</v>
      </c>
      <c r="D79" s="20">
        <f t="shared" si="9"/>
        <v>5.65</v>
      </c>
      <c r="F79" s="7" t="s">
        <v>919</v>
      </c>
      <c r="G79" s="20">
        <f t="shared" si="7"/>
        <v>8.99973408331705</v>
      </c>
      <c r="I79" s="7" t="s">
        <v>484</v>
      </c>
      <c r="J79" s="20">
        <f t="shared" si="8"/>
        <v>48</v>
      </c>
    </row>
    <row r="80" spans="2:10" ht="12.75">
      <c r="B80" s="20" t="s">
        <v>805</v>
      </c>
      <c r="C80" s="20">
        <f t="shared" si="6"/>
        <v>20.797670615999177</v>
      </c>
      <c r="D80" s="20">
        <f t="shared" si="9"/>
        <v>5.72</v>
      </c>
      <c r="F80" s="7" t="s">
        <v>949</v>
      </c>
      <c r="G80" s="20">
        <f t="shared" si="7"/>
        <v>8.99973408331705</v>
      </c>
      <c r="I80" s="7" t="s">
        <v>225</v>
      </c>
      <c r="J80" s="20">
        <f t="shared" si="8"/>
        <v>49</v>
      </c>
    </row>
    <row r="81" spans="2:10" ht="12.75">
      <c r="B81" s="20" t="s">
        <v>849</v>
      </c>
      <c r="C81" s="20">
        <f t="shared" si="6"/>
        <v>21.05590167814261</v>
      </c>
      <c r="D81" s="20">
        <f t="shared" si="9"/>
        <v>5.79</v>
      </c>
      <c r="F81" s="7" t="s">
        <v>796</v>
      </c>
      <c r="G81" s="20">
        <f t="shared" si="7"/>
        <v>9.403047520796697</v>
      </c>
      <c r="I81" s="7" t="s">
        <v>190</v>
      </c>
      <c r="J81" s="20">
        <f t="shared" si="8"/>
        <v>50</v>
      </c>
    </row>
    <row r="82" spans="2:10" ht="12.75">
      <c r="B82" s="20" t="s">
        <v>855</v>
      </c>
      <c r="C82" s="20">
        <f t="shared" si="6"/>
        <v>21.889732728282898</v>
      </c>
      <c r="D82" s="20">
        <f t="shared" si="9"/>
        <v>6.02</v>
      </c>
      <c r="F82" s="7" t="s">
        <v>830</v>
      </c>
      <c r="G82" s="20">
        <f t="shared" si="7"/>
        <v>9.425533076352252</v>
      </c>
      <c r="I82" s="7" t="s">
        <v>192</v>
      </c>
      <c r="J82" s="20">
        <f t="shared" si="8"/>
        <v>50</v>
      </c>
    </row>
    <row r="83" spans="2:10" ht="12.75">
      <c r="B83" s="20" t="s">
        <v>905</v>
      </c>
      <c r="C83" s="20">
        <f t="shared" si="6"/>
        <v>22.306648253353057</v>
      </c>
      <c r="D83" s="20">
        <f t="shared" si="9"/>
        <v>6.13</v>
      </c>
      <c r="F83" s="7" t="s">
        <v>867</v>
      </c>
      <c r="G83" s="20">
        <f t="shared" si="7"/>
        <v>9.425533076352252</v>
      </c>
      <c r="I83" s="7" t="s">
        <v>252</v>
      </c>
      <c r="J83" s="20">
        <f t="shared" si="8"/>
        <v>50</v>
      </c>
    </row>
    <row r="84" spans="2:10" ht="12.75">
      <c r="B84" s="20" t="s">
        <v>937</v>
      </c>
      <c r="C84" s="20">
        <f t="shared" si="6"/>
        <v>22.382484118349154</v>
      </c>
      <c r="D84" s="20">
        <f t="shared" si="9"/>
        <v>6.14</v>
      </c>
      <c r="F84" s="7" t="s">
        <v>750</v>
      </c>
      <c r="G84" s="20">
        <f t="shared" si="7"/>
        <v>9.472556215437478</v>
      </c>
      <c r="I84" s="7" t="s">
        <v>302</v>
      </c>
      <c r="J84" s="20">
        <f t="shared" si="8"/>
        <v>50</v>
      </c>
    </row>
    <row r="85" spans="2:10" ht="12.75">
      <c r="B85" s="20" t="s">
        <v>863</v>
      </c>
      <c r="C85" s="20">
        <f t="shared" si="6"/>
        <v>22.549517581918924</v>
      </c>
      <c r="D85" s="20">
        <f t="shared" si="9"/>
        <v>6.2</v>
      </c>
      <c r="F85" s="7" t="s">
        <v>778</v>
      </c>
      <c r="G85" s="20">
        <f t="shared" si="7"/>
        <v>9.628710192006821</v>
      </c>
      <c r="I85" s="7" t="s">
        <v>322</v>
      </c>
      <c r="J85" s="20">
        <f t="shared" si="8"/>
        <v>50</v>
      </c>
    </row>
    <row r="86" spans="2:10" ht="12.75">
      <c r="B86" s="20" t="s">
        <v>897</v>
      </c>
      <c r="C86" s="20">
        <f t="shared" si="6"/>
        <v>23.974310353633626</v>
      </c>
      <c r="D86" s="20">
        <f t="shared" si="9"/>
        <v>6.59</v>
      </c>
      <c r="F86" s="7" t="s">
        <v>533</v>
      </c>
      <c r="G86" s="20">
        <f t="shared" si="7"/>
        <v>9.850428527761494</v>
      </c>
      <c r="I86" s="7" t="s">
        <v>340</v>
      </c>
      <c r="J86" s="20">
        <f t="shared" si="8"/>
        <v>50</v>
      </c>
    </row>
    <row r="87" spans="2:10" ht="12.75">
      <c r="B87" s="20" t="s">
        <v>818</v>
      </c>
      <c r="C87" s="20">
        <f t="shared" si="6"/>
        <v>24.052818754046854</v>
      </c>
      <c r="D87" s="20">
        <f t="shared" si="9"/>
        <v>6.62</v>
      </c>
      <c r="F87" s="7" t="s">
        <v>890</v>
      </c>
      <c r="G87" s="20">
        <f t="shared" si="7"/>
        <v>9.850428527761494</v>
      </c>
      <c r="I87" s="7" t="s">
        <v>253</v>
      </c>
      <c r="J87" s="20">
        <f t="shared" si="8"/>
        <v>53</v>
      </c>
    </row>
    <row r="88" spans="2:10" ht="12.75">
      <c r="B88" s="20" t="s">
        <v>850</v>
      </c>
      <c r="C88" s="20">
        <f t="shared" si="6"/>
        <v>25.055019535465473</v>
      </c>
      <c r="D88" s="20">
        <f t="shared" si="9"/>
        <v>6.88</v>
      </c>
      <c r="F88" s="7" t="s">
        <v>925</v>
      </c>
      <c r="G88" s="20">
        <f t="shared" si="7"/>
        <v>9.850428527761494</v>
      </c>
      <c r="I88" s="7" t="s">
        <v>285</v>
      </c>
      <c r="J88" s="20">
        <f t="shared" si="8"/>
        <v>53</v>
      </c>
    </row>
    <row r="89" spans="2:10" ht="12.75">
      <c r="B89" s="20" t="s">
        <v>974</v>
      </c>
      <c r="C89" s="20">
        <f t="shared" si="6"/>
        <v>25.055019535465473</v>
      </c>
      <c r="D89" s="20">
        <f t="shared" si="9"/>
        <v>6.87</v>
      </c>
      <c r="F89" s="7" t="s">
        <v>955</v>
      </c>
      <c r="G89" s="20">
        <f t="shared" si="7"/>
        <v>9.850428527761494</v>
      </c>
      <c r="I89" s="7" t="s">
        <v>226</v>
      </c>
      <c r="J89" s="20">
        <f t="shared" si="8"/>
        <v>54</v>
      </c>
    </row>
    <row r="90" spans="2:10" ht="12.75">
      <c r="B90" s="20" t="s">
        <v>900</v>
      </c>
      <c r="C90" s="20">
        <f t="shared" si="6"/>
        <v>25.585956111571452</v>
      </c>
      <c r="D90" s="20">
        <f t="shared" si="9"/>
        <v>7.01</v>
      </c>
      <c r="F90" s="7" t="s">
        <v>730</v>
      </c>
      <c r="G90" s="20">
        <f t="shared" si="7"/>
        <v>10.479404636451266</v>
      </c>
      <c r="I90" s="7" t="s">
        <v>193</v>
      </c>
      <c r="J90" s="20">
        <f t="shared" si="8"/>
        <v>54.7</v>
      </c>
    </row>
    <row r="91" spans="2:10" ht="12.75">
      <c r="B91" s="20" t="s">
        <v>521</v>
      </c>
      <c r="C91" s="20">
        <f t="shared" si="6"/>
        <v>26.05722031688409</v>
      </c>
      <c r="D91" s="20">
        <f t="shared" si="9"/>
        <v>7.15</v>
      </c>
      <c r="F91" s="7" t="s">
        <v>788</v>
      </c>
      <c r="G91" s="20">
        <f t="shared" si="7"/>
        <v>10.479404636451266</v>
      </c>
      <c r="I91" s="7" t="s">
        <v>323</v>
      </c>
      <c r="J91" s="20">
        <f t="shared" si="8"/>
        <v>55</v>
      </c>
    </row>
    <row r="92" spans="2:10" ht="12.75">
      <c r="B92" s="20" t="s">
        <v>856</v>
      </c>
      <c r="C92" s="20">
        <f t="shared" si="6"/>
        <v>26.05722031688409</v>
      </c>
      <c r="D92" s="20">
        <f t="shared" si="9"/>
        <v>7.16</v>
      </c>
      <c r="F92" s="7" t="s">
        <v>822</v>
      </c>
      <c r="G92" s="20">
        <f t="shared" si="7"/>
        <v>10.479404636451266</v>
      </c>
      <c r="I92" s="7" t="s">
        <v>341</v>
      </c>
      <c r="J92" s="20">
        <f t="shared" si="8"/>
        <v>55</v>
      </c>
    </row>
    <row r="93" spans="2:10" ht="12.75">
      <c r="B93" s="20" t="s">
        <v>906</v>
      </c>
      <c r="C93" s="20">
        <f t="shared" si="6"/>
        <v>26.5583207075934</v>
      </c>
      <c r="D93" s="20">
        <f t="shared" si="9"/>
        <v>7.29</v>
      </c>
      <c r="F93" s="7" t="s">
        <v>759</v>
      </c>
      <c r="G93" s="20">
        <f t="shared" si="7"/>
        <v>10.525130659881922</v>
      </c>
      <c r="I93" s="7" t="s">
        <v>363</v>
      </c>
      <c r="J93" s="20">
        <f t="shared" si="8"/>
        <v>55</v>
      </c>
    </row>
    <row r="94" spans="2:10" ht="12.75">
      <c r="B94" s="20" t="s">
        <v>801</v>
      </c>
      <c r="C94" s="20">
        <f t="shared" si="6"/>
        <v>26.72535417116317</v>
      </c>
      <c r="D94" s="20">
        <f t="shared" si="9"/>
        <v>7.36</v>
      </c>
      <c r="F94" s="7" t="s">
        <v>787</v>
      </c>
      <c r="G94" s="20">
        <f t="shared" si="7"/>
        <v>10.537625659881924</v>
      </c>
      <c r="I94" s="7" t="s">
        <v>303</v>
      </c>
      <c r="J94" s="20">
        <f t="shared" si="8"/>
        <v>57</v>
      </c>
    </row>
    <row r="95" spans="2:10" ht="12.75">
      <c r="B95" s="20" t="s">
        <v>806</v>
      </c>
      <c r="C95" s="20">
        <f t="shared" si="6"/>
        <v>27.06209363371982</v>
      </c>
      <c r="D95" s="20">
        <f t="shared" si="9"/>
        <v>7.45</v>
      </c>
      <c r="F95" s="7" t="s">
        <v>768</v>
      </c>
      <c r="G95" s="20">
        <f t="shared" si="7"/>
        <v>10.679089187463363</v>
      </c>
      <c r="I95" s="7" t="s">
        <v>342</v>
      </c>
      <c r="J95" s="20">
        <f t="shared" si="8"/>
        <v>57</v>
      </c>
    </row>
    <row r="96" spans="2:10" ht="12.75">
      <c r="B96" s="20" t="s">
        <v>517</v>
      </c>
      <c r="C96" s="20">
        <f t="shared" si="6"/>
        <v>28.06162187972133</v>
      </c>
      <c r="D96" s="20">
        <f t="shared" si="9"/>
        <v>7.7</v>
      </c>
      <c r="F96" s="7" t="s">
        <v>544</v>
      </c>
      <c r="G96" s="20">
        <f t="shared" si="7"/>
        <v>10.701122972205939</v>
      </c>
      <c r="I96" s="7" t="s">
        <v>254</v>
      </c>
      <c r="J96" s="20">
        <f t="shared" si="8"/>
        <v>58</v>
      </c>
    </row>
    <row r="97" spans="2:10" ht="12.75">
      <c r="B97" s="20" t="s">
        <v>898</v>
      </c>
      <c r="C97" s="20">
        <f t="shared" si="6"/>
        <v>28.562722270430637</v>
      </c>
      <c r="D97" s="20">
        <f t="shared" si="9"/>
        <v>7.84</v>
      </c>
      <c r="F97" s="7" t="s">
        <v>836</v>
      </c>
      <c r="G97" s="20">
        <f t="shared" si="7"/>
        <v>10.704977520796696</v>
      </c>
      <c r="I97" s="7" t="s">
        <v>485</v>
      </c>
      <c r="J97" s="20">
        <f t="shared" si="8"/>
        <v>58</v>
      </c>
    </row>
    <row r="98" spans="2:10" ht="12.75">
      <c r="B98" s="20" t="s">
        <v>938</v>
      </c>
      <c r="C98" s="20">
        <f t="shared" si="6"/>
        <v>28.580799299992023</v>
      </c>
      <c r="D98" s="20">
        <f t="shared" si="9"/>
        <v>7.85</v>
      </c>
      <c r="F98" s="7" t="s">
        <v>873</v>
      </c>
      <c r="G98" s="20">
        <f t="shared" si="7"/>
        <v>10.704977520796696</v>
      </c>
      <c r="I98" s="7" t="s">
        <v>227</v>
      </c>
      <c r="J98" s="20">
        <f t="shared" si="8"/>
        <v>60</v>
      </c>
    </row>
    <row r="99" spans="2:10" ht="12.75">
      <c r="B99" s="20" t="s">
        <v>851</v>
      </c>
      <c r="C99" s="20">
        <f t="shared" si="6"/>
        <v>28.600148456411937</v>
      </c>
      <c r="D99" s="20">
        <f t="shared" si="9"/>
        <v>7.86</v>
      </c>
      <c r="F99" s="7" t="s">
        <v>910</v>
      </c>
      <c r="G99" s="20">
        <f t="shared" si="7"/>
        <v>10.704977520796696</v>
      </c>
      <c r="I99" s="7" t="s">
        <v>324</v>
      </c>
      <c r="J99" s="20">
        <f t="shared" si="8"/>
        <v>60</v>
      </c>
    </row>
    <row r="100" spans="2:10" ht="12.75">
      <c r="B100" s="20" t="s">
        <v>901</v>
      </c>
      <c r="C100" s="20">
        <f t="shared" si="6"/>
        <v>29.063822661139945</v>
      </c>
      <c r="D100" s="20">
        <f t="shared" si="9"/>
        <v>7.98</v>
      </c>
      <c r="F100" s="7" t="s">
        <v>539</v>
      </c>
      <c r="G100" s="20">
        <f t="shared" si="7"/>
        <v>11.12647019442816</v>
      </c>
      <c r="I100" s="7" t="s">
        <v>288</v>
      </c>
      <c r="J100" s="20">
        <f t="shared" si="8"/>
        <v>61</v>
      </c>
    </row>
    <row r="101" spans="2:10" ht="12.75">
      <c r="B101" s="20" t="s">
        <v>864</v>
      </c>
      <c r="C101" s="20">
        <f t="shared" si="6"/>
        <v>29.397889588279483</v>
      </c>
      <c r="D101" s="20">
        <f t="shared" si="9"/>
        <v>8.09</v>
      </c>
      <c r="F101" s="7" t="s">
        <v>819</v>
      </c>
      <c r="G101" s="20">
        <f t="shared" si="7"/>
        <v>11.33009908089571</v>
      </c>
      <c r="I101" s="7" t="s">
        <v>343</v>
      </c>
      <c r="J101" s="20">
        <f t="shared" si="8"/>
        <v>62</v>
      </c>
    </row>
    <row r="102" spans="2:10" ht="12.75">
      <c r="B102" s="20" t="s">
        <v>975</v>
      </c>
      <c r="C102" s="20">
        <f t="shared" si="6"/>
        <v>31.061874279826156</v>
      </c>
      <c r="D102" s="20">
        <f t="shared" si="9"/>
        <v>8.53</v>
      </c>
      <c r="F102" s="7" t="s">
        <v>550</v>
      </c>
      <c r="G102" s="20">
        <f t="shared" si="7"/>
        <v>11.551817416650383</v>
      </c>
      <c r="I102" s="7" t="s">
        <v>364</v>
      </c>
      <c r="J102" s="20">
        <f t="shared" si="8"/>
        <v>62</v>
      </c>
    </row>
    <row r="103" spans="2:10" ht="12.75">
      <c r="B103" s="20" t="s">
        <v>522</v>
      </c>
      <c r="C103" s="20">
        <f aca="true" t="shared" si="10" ref="C103:C134">VLOOKUP(B103,StlSects,4)</f>
        <v>32.31262085503656</v>
      </c>
      <c r="D103" s="20">
        <f t="shared" si="9"/>
        <v>8.88</v>
      </c>
      <c r="F103" s="7" t="s">
        <v>931</v>
      </c>
      <c r="G103" s="20">
        <f t="shared" si="7"/>
        <v>11.551817416650383</v>
      </c>
      <c r="I103" s="7" t="s">
        <v>255</v>
      </c>
      <c r="J103" s="20">
        <f t="shared" si="8"/>
        <v>65</v>
      </c>
    </row>
    <row r="104" spans="2:10" ht="12.75">
      <c r="B104" s="20" t="s">
        <v>852</v>
      </c>
      <c r="C104" s="20">
        <f t="shared" si="10"/>
        <v>32.73855885967488</v>
      </c>
      <c r="D104" s="20">
        <f aca="true" t="shared" si="11" ref="D104:D135">VLOOKUP(B104,StlSects,5)</f>
        <v>9</v>
      </c>
      <c r="F104" s="7" t="s">
        <v>782</v>
      </c>
      <c r="G104" s="20">
        <f t="shared" si="7"/>
        <v>11.602695104326369</v>
      </c>
      <c r="I104" s="7" t="s">
        <v>325</v>
      </c>
      <c r="J104" s="20">
        <f t="shared" si="8"/>
        <v>65</v>
      </c>
    </row>
    <row r="105" spans="2:10" ht="12.75">
      <c r="B105" s="20" t="s">
        <v>939</v>
      </c>
      <c r="C105" s="20">
        <f t="shared" si="10"/>
        <v>33.07262578681443</v>
      </c>
      <c r="D105" s="20">
        <f t="shared" si="11"/>
        <v>9.07</v>
      </c>
      <c r="F105" s="7" t="s">
        <v>842</v>
      </c>
      <c r="G105" s="20">
        <f t="shared" si="7"/>
        <v>11.95513085413003</v>
      </c>
      <c r="I105" s="7" t="s">
        <v>195</v>
      </c>
      <c r="J105" s="20">
        <f t="shared" si="8"/>
        <v>66</v>
      </c>
    </row>
    <row r="106" spans="2:10" ht="12.75">
      <c r="B106" s="20" t="s">
        <v>571</v>
      </c>
      <c r="C106" s="20">
        <f t="shared" si="10"/>
        <v>33.406692713953966</v>
      </c>
      <c r="D106" s="20">
        <f t="shared" si="11"/>
        <v>9.16</v>
      </c>
      <c r="F106" s="7" t="s">
        <v>879</v>
      </c>
      <c r="G106" s="20">
        <f t="shared" si="7"/>
        <v>11.984421965241141</v>
      </c>
      <c r="I106" s="7" t="s">
        <v>304</v>
      </c>
      <c r="J106" s="20">
        <f t="shared" si="8"/>
        <v>67</v>
      </c>
    </row>
    <row r="107" spans="2:10" ht="12.75">
      <c r="B107" s="20" t="s">
        <v>857</v>
      </c>
      <c r="C107" s="20">
        <f t="shared" si="10"/>
        <v>34.07482656823304</v>
      </c>
      <c r="D107" s="20">
        <f t="shared" si="11"/>
        <v>9.36</v>
      </c>
      <c r="F107" s="7" t="s">
        <v>914</v>
      </c>
      <c r="G107" s="20">
        <f t="shared" si="7"/>
        <v>11.984421965241141</v>
      </c>
      <c r="I107" s="7" t="s">
        <v>486</v>
      </c>
      <c r="J107" s="20">
        <f t="shared" si="8"/>
        <v>67</v>
      </c>
    </row>
    <row r="108" spans="2:10" ht="12.75">
      <c r="B108" s="20" t="s">
        <v>907</v>
      </c>
      <c r="C108" s="20">
        <f t="shared" si="10"/>
        <v>34.74296042251213</v>
      </c>
      <c r="D108" s="20">
        <f t="shared" si="11"/>
        <v>9.55</v>
      </c>
      <c r="F108" s="7" t="s">
        <v>944</v>
      </c>
      <c r="G108" s="20">
        <f t="shared" si="7"/>
        <v>11.984421965241141</v>
      </c>
      <c r="I108" s="7" t="s">
        <v>228</v>
      </c>
      <c r="J108" s="20">
        <f t="shared" si="8"/>
        <v>68</v>
      </c>
    </row>
    <row r="109" spans="2:10" ht="12.75">
      <c r="B109" s="20" t="s">
        <v>610</v>
      </c>
      <c r="C109" s="20">
        <f t="shared" si="10"/>
        <v>36.74736198534936</v>
      </c>
      <c r="D109" s="20">
        <f t="shared" si="11"/>
        <v>10.1</v>
      </c>
      <c r="F109" s="7" t="s">
        <v>758</v>
      </c>
      <c r="G109" s="20">
        <f t="shared" si="7"/>
        <v>12.093293169415546</v>
      </c>
      <c r="I109" s="7" t="s">
        <v>290</v>
      </c>
      <c r="J109" s="20">
        <f t="shared" si="8"/>
        <v>68</v>
      </c>
    </row>
    <row r="110" spans="2:10" ht="12.75">
      <c r="B110" s="20" t="s">
        <v>976</v>
      </c>
      <c r="C110" s="20">
        <f t="shared" si="10"/>
        <v>37.081428912488896</v>
      </c>
      <c r="D110" s="20">
        <f t="shared" si="11"/>
        <v>10.2</v>
      </c>
      <c r="F110" s="7" t="s">
        <v>786</v>
      </c>
      <c r="G110" s="20">
        <f t="shared" si="7"/>
        <v>12.093293169415546</v>
      </c>
      <c r="I110" s="7" t="s">
        <v>344</v>
      </c>
      <c r="J110" s="20">
        <f t="shared" si="8"/>
        <v>68</v>
      </c>
    </row>
    <row r="111" spans="2:10" ht="12.75">
      <c r="B111" s="20" t="s">
        <v>899</v>
      </c>
      <c r="C111" s="20">
        <f t="shared" si="10"/>
        <v>37.415495839628434</v>
      </c>
      <c r="D111" s="20">
        <f t="shared" si="11"/>
        <v>10.3</v>
      </c>
      <c r="F111" s="7" t="s">
        <v>794</v>
      </c>
      <c r="G111" s="20">
        <f t="shared" si="7"/>
        <v>12.180793525340155</v>
      </c>
      <c r="I111" s="7" t="s">
        <v>365</v>
      </c>
      <c r="J111" s="20">
        <f t="shared" si="8"/>
        <v>68</v>
      </c>
    </row>
    <row r="112" spans="2:10" ht="12.75">
      <c r="B112" s="20" t="s">
        <v>523</v>
      </c>
      <c r="C112" s="20">
        <f t="shared" si="10"/>
        <v>38.58473008461683</v>
      </c>
      <c r="D112" s="20">
        <f t="shared" si="11"/>
        <v>10.6</v>
      </c>
      <c r="F112" s="7" t="s">
        <v>828</v>
      </c>
      <c r="G112" s="20">
        <f t="shared" si="7"/>
        <v>12.180793525340155</v>
      </c>
      <c r="I112" s="7" t="s">
        <v>194</v>
      </c>
      <c r="J112" s="20">
        <f t="shared" si="8"/>
        <v>70</v>
      </c>
    </row>
    <row r="113" spans="2:10" ht="12.75">
      <c r="B113" s="20" t="s">
        <v>518</v>
      </c>
      <c r="C113" s="20">
        <f t="shared" si="10"/>
        <v>41.59133242887268</v>
      </c>
      <c r="D113" s="20">
        <f t="shared" si="11"/>
        <v>11.4</v>
      </c>
      <c r="F113" s="7" t="s">
        <v>865</v>
      </c>
      <c r="G113" s="20">
        <f t="shared" si="7"/>
        <v>12.180793525340155</v>
      </c>
      <c r="I113" s="7" t="s">
        <v>326</v>
      </c>
      <c r="J113" s="20">
        <f t="shared" si="8"/>
        <v>71</v>
      </c>
    </row>
    <row r="114" spans="2:10" ht="12.75">
      <c r="B114" s="20" t="s">
        <v>636</v>
      </c>
      <c r="C114" s="20">
        <f t="shared" si="10"/>
        <v>42.092432819581994</v>
      </c>
      <c r="D114" s="20">
        <f t="shared" si="11"/>
        <v>11.5</v>
      </c>
      <c r="F114" s="7" t="s">
        <v>734</v>
      </c>
      <c r="G114" s="20">
        <f t="shared" si="7"/>
        <v>12.651866770993035</v>
      </c>
      <c r="I114" s="7" t="s">
        <v>256</v>
      </c>
      <c r="J114" s="20">
        <f t="shared" si="8"/>
        <v>72</v>
      </c>
    </row>
    <row r="115" spans="2:10" ht="12.75">
      <c r="B115" s="20" t="s">
        <v>940</v>
      </c>
      <c r="C115" s="20">
        <f t="shared" si="10"/>
        <v>43.42870052814015</v>
      </c>
      <c r="D115" s="20">
        <f t="shared" si="11"/>
        <v>11.9</v>
      </c>
      <c r="F115" s="7" t="s">
        <v>792</v>
      </c>
      <c r="G115" s="20">
        <f t="shared" si="7"/>
        <v>12.667764548770812</v>
      </c>
      <c r="I115" s="7" t="s">
        <v>345</v>
      </c>
      <c r="J115" s="20">
        <f t="shared" si="8"/>
        <v>73</v>
      </c>
    </row>
    <row r="116" spans="2:10" ht="12.75">
      <c r="B116" s="20" t="s">
        <v>611</v>
      </c>
      <c r="C116" s="20">
        <f t="shared" si="10"/>
        <v>45.653917657281234</v>
      </c>
      <c r="D116" s="20">
        <f t="shared" si="11"/>
        <v>12.5</v>
      </c>
      <c r="F116" s="7" t="s">
        <v>826</v>
      </c>
      <c r="G116" s="20">
        <f t="shared" si="7"/>
        <v>12.667764548770812</v>
      </c>
      <c r="I116" s="7" t="s">
        <v>292</v>
      </c>
      <c r="J116" s="20">
        <f t="shared" si="8"/>
        <v>74</v>
      </c>
    </row>
    <row r="117" spans="2:10" ht="12.75">
      <c r="B117" s="20" t="s">
        <v>977</v>
      </c>
      <c r="C117" s="20">
        <f t="shared" si="10"/>
        <v>48.773771362372784</v>
      </c>
      <c r="D117" s="20">
        <f t="shared" si="11"/>
        <v>13.4</v>
      </c>
      <c r="F117" s="7" t="s">
        <v>809</v>
      </c>
      <c r="G117" s="20">
        <f t="shared" si="7"/>
        <v>13.231172520796697</v>
      </c>
      <c r="I117" s="7" t="s">
        <v>196</v>
      </c>
      <c r="J117" s="20">
        <f t="shared" si="8"/>
        <v>75</v>
      </c>
    </row>
    <row r="118" spans="2:10" ht="12.75">
      <c r="B118" s="20" t="s">
        <v>572</v>
      </c>
      <c r="C118" s="20">
        <f t="shared" si="10"/>
        <v>49.608938680221634</v>
      </c>
      <c r="D118" s="20">
        <f t="shared" si="11"/>
        <v>13.6</v>
      </c>
      <c r="F118" s="7" t="s">
        <v>968</v>
      </c>
      <c r="G118" s="20">
        <f t="shared" si="7"/>
        <v>13.25320630553927</v>
      </c>
      <c r="I118" s="7" t="s">
        <v>327</v>
      </c>
      <c r="J118" s="20">
        <f t="shared" si="8"/>
        <v>76</v>
      </c>
    </row>
    <row r="119" spans="2:10" ht="12.75">
      <c r="B119" s="20" t="s">
        <v>524</v>
      </c>
      <c r="C119" s="20">
        <f t="shared" si="10"/>
        <v>50.77817292521002</v>
      </c>
      <c r="D119" s="20">
        <f t="shared" si="11"/>
        <v>13.9</v>
      </c>
      <c r="F119" s="7" t="s">
        <v>885</v>
      </c>
      <c r="G119" s="20">
        <f t="shared" si="7"/>
        <v>13.263866409685585</v>
      </c>
      <c r="I119" s="7" t="s">
        <v>366</v>
      </c>
      <c r="J119" s="20">
        <f t="shared" si="8"/>
        <v>76</v>
      </c>
    </row>
    <row r="120" spans="2:10" ht="12.75">
      <c r="B120" s="20" t="s">
        <v>637</v>
      </c>
      <c r="C120" s="20">
        <f t="shared" si="10"/>
        <v>52.32456605840358</v>
      </c>
      <c r="D120" s="20">
        <f t="shared" si="11"/>
        <v>14.4</v>
      </c>
      <c r="F120" s="7" t="s">
        <v>920</v>
      </c>
      <c r="G120" s="20">
        <f t="shared" si="7"/>
        <v>13.263866409685585</v>
      </c>
      <c r="I120" s="7" t="s">
        <v>229</v>
      </c>
      <c r="J120" s="20">
        <f t="shared" si="8"/>
        <v>77</v>
      </c>
    </row>
    <row r="121" spans="2:10" ht="12.75">
      <c r="B121" s="20" t="s">
        <v>941</v>
      </c>
      <c r="C121" s="20">
        <f t="shared" si="10"/>
        <v>53.45070834232634</v>
      </c>
      <c r="D121" s="20">
        <f t="shared" si="11"/>
        <v>14.7</v>
      </c>
      <c r="F121" s="7" t="s">
        <v>950</v>
      </c>
      <c r="G121" s="20">
        <f t="shared" si="7"/>
        <v>13.263866409685585</v>
      </c>
      <c r="I121" s="7" t="s">
        <v>305</v>
      </c>
      <c r="J121" s="20">
        <f t="shared" si="8"/>
        <v>77</v>
      </c>
    </row>
    <row r="122" spans="2:10" ht="12.75">
      <c r="B122" s="20" t="s">
        <v>612</v>
      </c>
      <c r="C122" s="20">
        <f t="shared" si="10"/>
        <v>54.61994258731473</v>
      </c>
      <c r="D122" s="20">
        <f t="shared" si="11"/>
        <v>15</v>
      </c>
      <c r="F122" s="7" t="s">
        <v>781</v>
      </c>
      <c r="G122" s="20">
        <f t="shared" si="7"/>
        <v>13.369334836082214</v>
      </c>
      <c r="I122" s="7" t="s">
        <v>257</v>
      </c>
      <c r="J122" s="20">
        <f t="shared" si="8"/>
        <v>79</v>
      </c>
    </row>
    <row r="123" spans="2:10" ht="12.75">
      <c r="B123" s="20" t="s">
        <v>519</v>
      </c>
      <c r="C123" s="20">
        <f t="shared" si="10"/>
        <v>54.78697605088449</v>
      </c>
      <c r="D123" s="20">
        <f t="shared" si="11"/>
        <v>15</v>
      </c>
      <c r="F123" s="7" t="s">
        <v>766</v>
      </c>
      <c r="G123" s="20">
        <f t="shared" si="7"/>
        <v>13.882182414229042</v>
      </c>
      <c r="I123" s="7" t="s">
        <v>202</v>
      </c>
      <c r="J123" s="20">
        <f t="shared" si="8"/>
        <v>80</v>
      </c>
    </row>
    <row r="124" spans="2:10" ht="12.75">
      <c r="B124" s="20" t="s">
        <v>525</v>
      </c>
      <c r="C124" s="20">
        <f t="shared" si="10"/>
        <v>62.637548838663676</v>
      </c>
      <c r="D124" s="20">
        <f t="shared" si="11"/>
        <v>17.2</v>
      </c>
      <c r="F124" s="7" t="s">
        <v>834</v>
      </c>
      <c r="G124" s="20">
        <f t="shared" si="7"/>
        <v>13.882182414229042</v>
      </c>
      <c r="I124" s="7" t="s">
        <v>293</v>
      </c>
      <c r="J124" s="20">
        <f t="shared" si="8"/>
        <v>82</v>
      </c>
    </row>
    <row r="125" spans="2:10" ht="12.75">
      <c r="B125" s="20" t="s">
        <v>638</v>
      </c>
      <c r="C125" s="20">
        <f t="shared" si="10"/>
        <v>62.637548838663676</v>
      </c>
      <c r="D125" s="20">
        <f t="shared" si="11"/>
        <v>17.2</v>
      </c>
      <c r="F125" s="7" t="s">
        <v>871</v>
      </c>
      <c r="G125" s="20">
        <f t="shared" si="7"/>
        <v>13.882182414229042</v>
      </c>
      <c r="I125" s="7" t="s">
        <v>346</v>
      </c>
      <c r="J125" s="20">
        <f t="shared" si="8"/>
        <v>83</v>
      </c>
    </row>
    <row r="126" spans="2:10" ht="12.75">
      <c r="B126" s="20" t="s">
        <v>573</v>
      </c>
      <c r="C126" s="20">
        <f t="shared" si="10"/>
        <v>65.47711771934976</v>
      </c>
      <c r="D126" s="20">
        <f t="shared" si="11"/>
        <v>17.9</v>
      </c>
      <c r="F126" s="7" t="s">
        <v>908</v>
      </c>
      <c r="G126" s="20">
        <f t="shared" si="7"/>
        <v>13.882182414229042</v>
      </c>
      <c r="I126" s="7" t="s">
        <v>367</v>
      </c>
      <c r="J126" s="20">
        <f t="shared" si="8"/>
        <v>84</v>
      </c>
    </row>
    <row r="127" spans="2:10" ht="12.75">
      <c r="B127" s="20" t="s">
        <v>661</v>
      </c>
      <c r="C127" s="20">
        <f t="shared" si="10"/>
        <v>70.65515509001263</v>
      </c>
      <c r="D127" s="20">
        <f t="shared" si="11"/>
        <v>19.4</v>
      </c>
      <c r="F127" s="7" t="s">
        <v>891</v>
      </c>
      <c r="G127" s="20">
        <f t="shared" si="7"/>
        <v>14.507214187463363</v>
      </c>
      <c r="I127" s="7" t="s">
        <v>384</v>
      </c>
      <c r="J127" s="20">
        <f t="shared" si="8"/>
        <v>84</v>
      </c>
    </row>
    <row r="128" spans="2:10" ht="12.75">
      <c r="B128" s="20" t="s">
        <v>613</v>
      </c>
      <c r="C128" s="20">
        <f t="shared" si="10"/>
        <v>72.15845626214056</v>
      </c>
      <c r="D128" s="20">
        <f t="shared" si="11"/>
        <v>19.8</v>
      </c>
      <c r="F128" s="7" t="s">
        <v>534</v>
      </c>
      <c r="G128" s="20">
        <f t="shared" si="7"/>
        <v>14.54331085413003</v>
      </c>
      <c r="I128" s="7" t="s">
        <v>197</v>
      </c>
      <c r="J128" s="20">
        <f t="shared" si="8"/>
        <v>86</v>
      </c>
    </row>
    <row r="129" spans="2:10" ht="12.75">
      <c r="B129" s="20" t="s">
        <v>639</v>
      </c>
      <c r="C129" s="20">
        <f t="shared" si="10"/>
        <v>72.86567327435947</v>
      </c>
      <c r="D129" s="20">
        <f t="shared" si="11"/>
        <v>19.9</v>
      </c>
      <c r="F129" s="7" t="s">
        <v>926</v>
      </c>
      <c r="G129" s="20">
        <f t="shared" si="7"/>
        <v>14.54331085413003</v>
      </c>
      <c r="I129" s="7" t="s">
        <v>328</v>
      </c>
      <c r="J129" s="20">
        <f t="shared" si="8"/>
        <v>86</v>
      </c>
    </row>
    <row r="130" spans="2:10" ht="12.75">
      <c r="B130" s="20" t="s">
        <v>680</v>
      </c>
      <c r="C130" s="20">
        <f t="shared" si="10"/>
        <v>78.67276134136159</v>
      </c>
      <c r="D130" s="20">
        <f t="shared" si="11"/>
        <v>21.5</v>
      </c>
      <c r="F130" s="7" t="s">
        <v>956</v>
      </c>
      <c r="G130" s="20">
        <f t="shared" si="7"/>
        <v>14.54331085413003</v>
      </c>
      <c r="I130" s="7" t="s">
        <v>258</v>
      </c>
      <c r="J130" s="20">
        <f t="shared" si="8"/>
        <v>87</v>
      </c>
    </row>
    <row r="131" spans="2:10" ht="12.75">
      <c r="B131" s="20" t="s">
        <v>640</v>
      </c>
      <c r="C131" s="20">
        <f t="shared" si="10"/>
        <v>82.84859793060582</v>
      </c>
      <c r="D131" s="20">
        <f t="shared" si="11"/>
        <v>22.7</v>
      </c>
      <c r="F131" s="7" t="s">
        <v>980</v>
      </c>
      <c r="G131" s="20">
        <f t="shared" si="7"/>
        <v>14.54331085413003</v>
      </c>
      <c r="I131" s="7" t="s">
        <v>230</v>
      </c>
      <c r="J131" s="20">
        <f t="shared" si="8"/>
        <v>88</v>
      </c>
    </row>
    <row r="132" spans="2:10" ht="12.75">
      <c r="B132" s="20" t="s">
        <v>614</v>
      </c>
      <c r="C132" s="20">
        <f t="shared" si="10"/>
        <v>89.36290300982685</v>
      </c>
      <c r="D132" s="20">
        <f t="shared" si="11"/>
        <v>24.5</v>
      </c>
      <c r="F132" s="7" t="s">
        <v>733</v>
      </c>
      <c r="G132" s="20">
        <f t="shared" si="7"/>
        <v>14.64537650274888</v>
      </c>
      <c r="I132" s="7" t="s">
        <v>306</v>
      </c>
      <c r="J132" s="20">
        <f t="shared" si="8"/>
        <v>89</v>
      </c>
    </row>
    <row r="133" spans="2:10" ht="12.75">
      <c r="B133" s="20" t="s">
        <v>662</v>
      </c>
      <c r="C133" s="20">
        <f t="shared" si="10"/>
        <v>93.53873959907109</v>
      </c>
      <c r="D133" s="20">
        <f t="shared" si="11"/>
        <v>25.6</v>
      </c>
      <c r="F133" s="7" t="s">
        <v>791</v>
      </c>
      <c r="G133" s="20">
        <f t="shared" si="7"/>
        <v>14.64537650274888</v>
      </c>
      <c r="I133" s="7" t="s">
        <v>203</v>
      </c>
      <c r="J133" s="20">
        <f t="shared" si="8"/>
        <v>90</v>
      </c>
    </row>
    <row r="134" spans="2:10" ht="12.75">
      <c r="B134" s="20" t="s">
        <v>641</v>
      </c>
      <c r="C134" s="20">
        <f t="shared" si="10"/>
        <v>103</v>
      </c>
      <c r="D134" s="20">
        <f t="shared" si="11"/>
        <v>28.1</v>
      </c>
      <c r="F134" s="7" t="s">
        <v>825</v>
      </c>
      <c r="G134" s="20">
        <f t="shared" si="7"/>
        <v>14.64537650274888</v>
      </c>
      <c r="I134" s="7" t="s">
        <v>294</v>
      </c>
      <c r="J134" s="20">
        <f t="shared" si="8"/>
        <v>90</v>
      </c>
    </row>
    <row r="135" spans="2:10" ht="12.75">
      <c r="B135" s="20" t="s">
        <v>681</v>
      </c>
      <c r="C135" s="20">
        <f>VLOOKUP(B135,StlSects,4)</f>
        <v>104</v>
      </c>
      <c r="D135" s="20">
        <f t="shared" si="11"/>
        <v>28.5</v>
      </c>
      <c r="F135" s="7" t="s">
        <v>798</v>
      </c>
      <c r="G135" s="20">
        <f aca="true" t="shared" si="12" ref="G135:G198">VLOOKUP(F135,StlSects,4)</f>
        <v>14.778602882104146</v>
      </c>
      <c r="I135" s="7" t="s">
        <v>400</v>
      </c>
      <c r="J135" s="20">
        <f aca="true" t="shared" si="13" ref="J135:J198">VLOOKUP(I135,StlSects,4)</f>
        <v>90</v>
      </c>
    </row>
    <row r="136" spans="6:10" ht="12.75">
      <c r="F136" s="7" t="s">
        <v>832</v>
      </c>
      <c r="G136" s="20">
        <f t="shared" si="12"/>
        <v>14.7979034376597</v>
      </c>
      <c r="I136" s="7" t="s">
        <v>347</v>
      </c>
      <c r="J136" s="20">
        <f t="shared" si="13"/>
        <v>93</v>
      </c>
    </row>
    <row r="137" spans="6:10" ht="12.75">
      <c r="F137" s="7" t="s">
        <v>869</v>
      </c>
      <c r="G137" s="20">
        <f t="shared" si="12"/>
        <v>14.7979034376597</v>
      </c>
      <c r="I137" s="7" t="s">
        <v>368</v>
      </c>
      <c r="J137" s="20">
        <f t="shared" si="13"/>
        <v>94</v>
      </c>
    </row>
    <row r="138" spans="6:10" ht="12.75">
      <c r="F138" s="20" t="s">
        <v>997</v>
      </c>
      <c r="G138" s="20">
        <f t="shared" si="12"/>
        <v>14.95459519442816</v>
      </c>
      <c r="I138" s="7" t="s">
        <v>385</v>
      </c>
      <c r="J138" s="20">
        <f t="shared" si="13"/>
        <v>94</v>
      </c>
    </row>
    <row r="139" spans="6:10" ht="12.75">
      <c r="F139" s="7" t="s">
        <v>840</v>
      </c>
      <c r="G139" s="20">
        <f t="shared" si="12"/>
        <v>15.583571303117932</v>
      </c>
      <c r="I139" s="7" t="s">
        <v>198</v>
      </c>
      <c r="J139" s="20">
        <f t="shared" si="13"/>
        <v>96</v>
      </c>
    </row>
    <row r="140" spans="6:10" ht="12.75">
      <c r="F140" s="7" t="s">
        <v>877</v>
      </c>
      <c r="G140" s="20">
        <f t="shared" si="12"/>
        <v>15.583571303117932</v>
      </c>
      <c r="I140" s="7" t="s">
        <v>259</v>
      </c>
      <c r="J140" s="20">
        <f t="shared" si="13"/>
        <v>96</v>
      </c>
    </row>
    <row r="141" spans="6:10" ht="12.75">
      <c r="F141" s="7" t="s">
        <v>912</v>
      </c>
      <c r="G141" s="20">
        <f t="shared" si="12"/>
        <v>15.583571303117932</v>
      </c>
      <c r="I141" s="7" t="s">
        <v>329</v>
      </c>
      <c r="J141" s="20">
        <f t="shared" si="13"/>
        <v>97</v>
      </c>
    </row>
    <row r="142" spans="6:10" ht="12.75">
      <c r="F142" s="7" t="s">
        <v>942</v>
      </c>
      <c r="G142" s="20">
        <f t="shared" si="12"/>
        <v>15.583571303117932</v>
      </c>
      <c r="I142" s="7" t="s">
        <v>295</v>
      </c>
      <c r="J142" s="20">
        <f t="shared" si="13"/>
        <v>99</v>
      </c>
    </row>
    <row r="143" spans="6:10" ht="12.75">
      <c r="F143" s="7" t="s">
        <v>545</v>
      </c>
      <c r="G143" s="20">
        <f t="shared" si="12"/>
        <v>15.822755298574476</v>
      </c>
      <c r="I143" s="7" t="s">
        <v>401</v>
      </c>
      <c r="J143" s="20">
        <f t="shared" si="13"/>
        <v>99</v>
      </c>
    </row>
    <row r="144" spans="6:10" ht="12.75">
      <c r="F144" s="7" t="s">
        <v>540</v>
      </c>
      <c r="G144" s="20">
        <f t="shared" si="12"/>
        <v>16.4624775207967</v>
      </c>
      <c r="I144" s="7" t="s">
        <v>199</v>
      </c>
      <c r="J144" s="20">
        <f t="shared" si="13"/>
        <v>100</v>
      </c>
    </row>
    <row r="145" spans="6:10" ht="12.75">
      <c r="F145" s="7" t="s">
        <v>770</v>
      </c>
      <c r="G145" s="20">
        <f t="shared" si="12"/>
        <v>16.905338993215253</v>
      </c>
      <c r="I145" s="7" t="s">
        <v>213</v>
      </c>
      <c r="J145" s="20">
        <f t="shared" si="13"/>
        <v>100</v>
      </c>
    </row>
    <row r="146" spans="6:10" ht="12.75">
      <c r="F146" s="7" t="s">
        <v>838</v>
      </c>
      <c r="G146" s="20">
        <f t="shared" si="12"/>
        <v>16.928042326548585</v>
      </c>
      <c r="I146" s="7" t="s">
        <v>296</v>
      </c>
      <c r="J146" s="20">
        <f t="shared" si="13"/>
        <v>100</v>
      </c>
    </row>
    <row r="147" spans="6:10" ht="12.75">
      <c r="F147" s="7" t="s">
        <v>875</v>
      </c>
      <c r="G147" s="20">
        <f t="shared" si="12"/>
        <v>16.928042326548585</v>
      </c>
      <c r="I147" s="7" t="s">
        <v>330</v>
      </c>
      <c r="J147" s="20">
        <f t="shared" si="13"/>
        <v>101</v>
      </c>
    </row>
    <row r="148" spans="6:10" ht="12.75">
      <c r="F148" s="7" t="s">
        <v>932</v>
      </c>
      <c r="G148" s="20">
        <f t="shared" si="12"/>
        <v>17.059297520796697</v>
      </c>
      <c r="I148" s="7" t="s">
        <v>369</v>
      </c>
      <c r="J148" s="20">
        <f t="shared" si="13"/>
        <v>102</v>
      </c>
    </row>
    <row r="149" spans="6:10" ht="12.75">
      <c r="F149" s="7" t="s">
        <v>551</v>
      </c>
      <c r="G149" s="20">
        <f t="shared" si="12"/>
        <v>17.102199743018918</v>
      </c>
      <c r="I149" s="7" t="s">
        <v>348</v>
      </c>
      <c r="J149" s="20">
        <f t="shared" si="13"/>
        <v>103</v>
      </c>
    </row>
    <row r="150" spans="6:10" ht="12.75">
      <c r="F150" s="7" t="s">
        <v>585</v>
      </c>
      <c r="G150" s="20">
        <f t="shared" si="12"/>
        <v>17.102199743018918</v>
      </c>
      <c r="I150" s="7" t="s">
        <v>349</v>
      </c>
      <c r="J150" s="20">
        <f t="shared" si="13"/>
        <v>104</v>
      </c>
    </row>
    <row r="151" spans="6:10" ht="12.75">
      <c r="F151" s="7" t="s">
        <v>962</v>
      </c>
      <c r="G151" s="20">
        <f t="shared" si="12"/>
        <v>17.102199743018918</v>
      </c>
      <c r="I151" s="7" t="s">
        <v>200</v>
      </c>
      <c r="J151" s="20">
        <f t="shared" si="13"/>
        <v>106</v>
      </c>
    </row>
    <row r="152" spans="6:10" ht="12.75">
      <c r="F152" s="7" t="s">
        <v>985</v>
      </c>
      <c r="G152" s="20">
        <f t="shared" si="12"/>
        <v>17.102199743018918</v>
      </c>
      <c r="I152" s="7" t="s">
        <v>231</v>
      </c>
      <c r="J152" s="20">
        <f t="shared" si="13"/>
        <v>106</v>
      </c>
    </row>
    <row r="153" spans="6:10" ht="12.75">
      <c r="F153" s="7" t="s">
        <v>797</v>
      </c>
      <c r="G153" s="20">
        <f t="shared" si="12"/>
        <v>17.197459836082214</v>
      </c>
      <c r="I153" s="7" t="s">
        <v>307</v>
      </c>
      <c r="J153" s="20">
        <f t="shared" si="13"/>
        <v>106</v>
      </c>
    </row>
    <row r="154" spans="6:10" ht="12.75">
      <c r="F154" s="7" t="s">
        <v>831</v>
      </c>
      <c r="G154" s="20">
        <f t="shared" si="12"/>
        <v>17.197459836082214</v>
      </c>
      <c r="I154" s="7" t="s">
        <v>386</v>
      </c>
      <c r="J154" s="20">
        <f t="shared" si="13"/>
        <v>108</v>
      </c>
    </row>
    <row r="155" spans="6:10" ht="12.75">
      <c r="F155" s="7" t="s">
        <v>868</v>
      </c>
      <c r="G155" s="20">
        <f t="shared" si="12"/>
        <v>17.197459836082214</v>
      </c>
      <c r="I155" s="7" t="s">
        <v>260</v>
      </c>
      <c r="J155" s="20">
        <f t="shared" si="13"/>
        <v>109</v>
      </c>
    </row>
    <row r="156" spans="6:10" ht="12.75">
      <c r="F156" s="7" t="s">
        <v>807</v>
      </c>
      <c r="G156" s="20">
        <f t="shared" si="12"/>
        <v>17.28496019200682</v>
      </c>
      <c r="I156" s="7" t="s">
        <v>331</v>
      </c>
      <c r="J156" s="20">
        <f t="shared" si="13"/>
        <v>111</v>
      </c>
    </row>
    <row r="157" spans="6:10" ht="12.75">
      <c r="F157" s="7" t="s">
        <v>883</v>
      </c>
      <c r="G157" s="20">
        <f t="shared" si="12"/>
        <v>17.28496019200682</v>
      </c>
      <c r="I157" s="7" t="s">
        <v>214</v>
      </c>
      <c r="J157" s="20">
        <f t="shared" si="13"/>
        <v>112</v>
      </c>
    </row>
    <row r="158" spans="6:10" ht="12.75">
      <c r="F158" s="7" t="s">
        <v>918</v>
      </c>
      <c r="G158" s="20">
        <f t="shared" si="12"/>
        <v>17.28496019200682</v>
      </c>
      <c r="I158" s="7" t="s">
        <v>370</v>
      </c>
      <c r="J158" s="20">
        <f t="shared" si="13"/>
        <v>114</v>
      </c>
    </row>
    <row r="159" spans="6:10" ht="12.75">
      <c r="F159" s="7" t="s">
        <v>948</v>
      </c>
      <c r="G159" s="20">
        <f t="shared" si="12"/>
        <v>17.28496019200682</v>
      </c>
      <c r="I159" s="7" t="s">
        <v>387</v>
      </c>
      <c r="J159" s="20">
        <f t="shared" si="13"/>
        <v>116</v>
      </c>
    </row>
    <row r="160" spans="6:10" ht="12.75">
      <c r="F160" s="7" t="s">
        <v>556</v>
      </c>
      <c r="G160" s="20">
        <f t="shared" si="12"/>
        <v>18.381644187463365</v>
      </c>
      <c r="I160" s="7" t="s">
        <v>350</v>
      </c>
      <c r="J160" s="20">
        <f t="shared" si="13"/>
        <v>117</v>
      </c>
    </row>
    <row r="161" spans="6:10" ht="12.75">
      <c r="F161" s="7" t="s">
        <v>590</v>
      </c>
      <c r="G161" s="20">
        <f t="shared" si="12"/>
        <v>18.381644187463365</v>
      </c>
      <c r="I161" s="7" t="s">
        <v>402</v>
      </c>
      <c r="J161" s="20">
        <f t="shared" si="13"/>
        <v>118</v>
      </c>
    </row>
    <row r="162" spans="6:10" ht="12.75">
      <c r="F162" s="7" t="s">
        <v>532</v>
      </c>
      <c r="G162" s="20">
        <f t="shared" si="12"/>
        <v>18.98634908089571</v>
      </c>
      <c r="I162" s="7" t="s">
        <v>308</v>
      </c>
      <c r="J162" s="20">
        <f t="shared" si="13"/>
        <v>119</v>
      </c>
    </row>
    <row r="163" spans="6:10" ht="12.75">
      <c r="F163" s="7" t="s">
        <v>889</v>
      </c>
      <c r="G163" s="20">
        <f t="shared" si="12"/>
        <v>18.98634908089571</v>
      </c>
      <c r="I163" s="7" t="s">
        <v>232</v>
      </c>
      <c r="J163" s="20">
        <f t="shared" si="13"/>
        <v>120</v>
      </c>
    </row>
    <row r="164" spans="6:10" ht="12.75">
      <c r="F164" s="7" t="s">
        <v>924</v>
      </c>
      <c r="G164" s="20">
        <f t="shared" si="12"/>
        <v>18.98634908089571</v>
      </c>
      <c r="I164" s="7" t="s">
        <v>261</v>
      </c>
      <c r="J164" s="20">
        <f t="shared" si="13"/>
        <v>120</v>
      </c>
    </row>
    <row r="165" spans="6:10" ht="12.75">
      <c r="F165" s="7" t="s">
        <v>954</v>
      </c>
      <c r="G165" s="20">
        <f t="shared" si="12"/>
        <v>18.98634908089571</v>
      </c>
      <c r="I165" s="20" t="s">
        <v>201</v>
      </c>
      <c r="J165" s="20">
        <f t="shared" si="13"/>
        <v>121</v>
      </c>
    </row>
    <row r="166" spans="6:10" ht="12.75">
      <c r="F166" s="7" t="s">
        <v>979</v>
      </c>
      <c r="G166" s="20">
        <f t="shared" si="12"/>
        <v>18.98634908089571</v>
      </c>
      <c r="I166" s="7" t="s">
        <v>332</v>
      </c>
      <c r="J166" s="20">
        <f t="shared" si="13"/>
        <v>122</v>
      </c>
    </row>
    <row r="167" spans="6:10" ht="12.75">
      <c r="F167" s="7" t="s">
        <v>844</v>
      </c>
      <c r="G167" s="20">
        <f t="shared" si="12"/>
        <v>19.032075104326363</v>
      </c>
      <c r="I167" s="7" t="s">
        <v>388</v>
      </c>
      <c r="J167" s="20">
        <f t="shared" si="13"/>
        <v>124</v>
      </c>
    </row>
    <row r="168" spans="6:10" ht="12.75">
      <c r="F168" s="7" t="s">
        <v>881</v>
      </c>
      <c r="G168" s="20">
        <f t="shared" si="12"/>
        <v>19.058181215437475</v>
      </c>
      <c r="I168" s="7" t="s">
        <v>371</v>
      </c>
      <c r="J168" s="20">
        <f t="shared" si="13"/>
        <v>129</v>
      </c>
    </row>
    <row r="169" spans="6:10" ht="12.75">
      <c r="F169" s="7" t="s">
        <v>916</v>
      </c>
      <c r="G169" s="20">
        <f t="shared" si="12"/>
        <v>19.058181215437475</v>
      </c>
      <c r="I169" s="7" t="s">
        <v>309</v>
      </c>
      <c r="J169" s="20">
        <f t="shared" si="13"/>
        <v>130</v>
      </c>
    </row>
    <row r="170" spans="6:10" ht="12.75">
      <c r="F170" s="7" t="s">
        <v>946</v>
      </c>
      <c r="G170" s="20">
        <f t="shared" si="12"/>
        <v>19.058181215437475</v>
      </c>
      <c r="I170" s="7" t="s">
        <v>403</v>
      </c>
      <c r="J170" s="20">
        <f t="shared" si="13"/>
        <v>130</v>
      </c>
    </row>
    <row r="171" spans="6:10" ht="12.75">
      <c r="F171" s="7" t="s">
        <v>969</v>
      </c>
      <c r="G171" s="20">
        <f t="shared" si="12"/>
        <v>19.61138085413003</v>
      </c>
      <c r="I171" s="7" t="s">
        <v>351</v>
      </c>
      <c r="J171" s="20">
        <f t="shared" si="13"/>
        <v>131</v>
      </c>
    </row>
    <row r="172" spans="6:10" ht="12.75">
      <c r="F172" s="7" t="s">
        <v>561</v>
      </c>
      <c r="G172" s="20">
        <f t="shared" si="12"/>
        <v>19.66108863190781</v>
      </c>
      <c r="I172" s="7" t="s">
        <v>262</v>
      </c>
      <c r="J172" s="20">
        <f t="shared" si="13"/>
        <v>132</v>
      </c>
    </row>
    <row r="173" spans="6:10" ht="12.75">
      <c r="F173" s="7" t="s">
        <v>594</v>
      </c>
      <c r="G173" s="20">
        <f t="shared" si="12"/>
        <v>19.66108863190781</v>
      </c>
      <c r="I173" s="7" t="s">
        <v>333</v>
      </c>
      <c r="J173" s="20">
        <f t="shared" si="13"/>
        <v>132</v>
      </c>
    </row>
    <row r="174" spans="6:10" ht="12.75">
      <c r="F174" s="7" t="s">
        <v>991</v>
      </c>
      <c r="G174" s="20">
        <f t="shared" si="12"/>
        <v>19.66108863190781</v>
      </c>
      <c r="I174" s="7" t="s">
        <v>389</v>
      </c>
      <c r="J174" s="20">
        <f t="shared" si="13"/>
        <v>132</v>
      </c>
    </row>
    <row r="175" spans="6:10" ht="12.75">
      <c r="F175" s="7" t="s">
        <v>769</v>
      </c>
      <c r="G175" s="20">
        <f t="shared" si="12"/>
        <v>19.74954316941555</v>
      </c>
      <c r="I175" s="7" t="s">
        <v>415</v>
      </c>
      <c r="J175" s="20">
        <f t="shared" si="13"/>
        <v>135</v>
      </c>
    </row>
    <row r="176" spans="6:10" ht="12.75">
      <c r="F176" s="7" t="s">
        <v>837</v>
      </c>
      <c r="G176" s="20">
        <f t="shared" si="12"/>
        <v>19.74954316941555</v>
      </c>
      <c r="I176" s="7" t="s">
        <v>233</v>
      </c>
      <c r="J176" s="20">
        <f t="shared" si="13"/>
        <v>136</v>
      </c>
    </row>
    <row r="177" spans="6:10" ht="12.75">
      <c r="F177" s="7" t="s">
        <v>874</v>
      </c>
      <c r="G177" s="20">
        <f t="shared" si="12"/>
        <v>19.74954316941555</v>
      </c>
      <c r="I177" s="7" t="s">
        <v>404</v>
      </c>
      <c r="J177" s="20">
        <f t="shared" si="13"/>
        <v>141</v>
      </c>
    </row>
    <row r="178" spans="6:10" ht="12.75">
      <c r="F178" s="7" t="s">
        <v>543</v>
      </c>
      <c r="G178" s="20">
        <f t="shared" si="12"/>
        <v>20.687737969784596</v>
      </c>
      <c r="I178" s="7" t="s">
        <v>310</v>
      </c>
      <c r="J178" s="20">
        <f t="shared" si="13"/>
        <v>143</v>
      </c>
    </row>
    <row r="179" spans="6:10" ht="12.75">
      <c r="F179" s="7" t="s">
        <v>811</v>
      </c>
      <c r="G179" s="20">
        <f t="shared" si="12"/>
        <v>21.158811215437474</v>
      </c>
      <c r="I179" s="7" t="s">
        <v>263</v>
      </c>
      <c r="J179" s="20">
        <f t="shared" si="13"/>
        <v>145</v>
      </c>
    </row>
    <row r="180" spans="6:10" ht="12.75">
      <c r="F180" s="7" t="s">
        <v>887</v>
      </c>
      <c r="G180" s="20">
        <f t="shared" si="12"/>
        <v>21.188320104326365</v>
      </c>
      <c r="I180" s="7" t="s">
        <v>352</v>
      </c>
      <c r="J180" s="20">
        <f t="shared" si="13"/>
        <v>146</v>
      </c>
    </row>
    <row r="181" spans="6:10" ht="12.75">
      <c r="F181" s="7" t="s">
        <v>922</v>
      </c>
      <c r="G181" s="20">
        <f t="shared" si="12"/>
        <v>21.188320104326365</v>
      </c>
      <c r="I181" s="7" t="s">
        <v>372</v>
      </c>
      <c r="J181" s="20">
        <f t="shared" si="13"/>
        <v>146</v>
      </c>
    </row>
    <row r="182" spans="6:10" ht="12.75">
      <c r="F182" s="7" t="s">
        <v>952</v>
      </c>
      <c r="G182" s="20">
        <f t="shared" si="12"/>
        <v>21.188320104326365</v>
      </c>
      <c r="I182" s="7" t="s">
        <v>334</v>
      </c>
      <c r="J182" s="20">
        <f t="shared" si="13"/>
        <v>147</v>
      </c>
    </row>
    <row r="183" spans="6:10" ht="12.75">
      <c r="F183" s="7" t="s">
        <v>793</v>
      </c>
      <c r="G183" s="20">
        <f t="shared" si="12"/>
        <v>21.498316535680594</v>
      </c>
      <c r="I183" s="7" t="s">
        <v>390</v>
      </c>
      <c r="J183" s="20">
        <f t="shared" si="13"/>
        <v>148</v>
      </c>
    </row>
    <row r="184" spans="6:10" ht="12.75">
      <c r="F184" s="7" t="s">
        <v>827</v>
      </c>
      <c r="G184" s="20">
        <f t="shared" si="12"/>
        <v>21.498316535680594</v>
      </c>
      <c r="I184" s="7" t="s">
        <v>437</v>
      </c>
      <c r="J184" s="20">
        <f t="shared" si="13"/>
        <v>149</v>
      </c>
    </row>
    <row r="185" spans="6:10" ht="12.75">
      <c r="F185" s="7" t="s">
        <v>538</v>
      </c>
      <c r="G185" s="20">
        <f t="shared" si="12"/>
        <v>21.538432414229042</v>
      </c>
      <c r="I185" s="7" t="s">
        <v>416</v>
      </c>
      <c r="J185" s="20">
        <f t="shared" si="13"/>
        <v>150</v>
      </c>
    </row>
    <row r="186" spans="6:10" ht="12.75">
      <c r="F186" s="7" t="s">
        <v>626</v>
      </c>
      <c r="G186" s="20">
        <f t="shared" si="12"/>
        <v>22.118253520796696</v>
      </c>
      <c r="I186" s="7" t="s">
        <v>235</v>
      </c>
      <c r="J186" s="20">
        <f t="shared" si="13"/>
        <v>152</v>
      </c>
    </row>
    <row r="187" spans="6:10" ht="12.75">
      <c r="F187" s="66" t="s">
        <v>998</v>
      </c>
      <c r="G187" s="20">
        <f t="shared" si="12"/>
        <v>22.16346418746336</v>
      </c>
      <c r="I187" s="7" t="s">
        <v>405</v>
      </c>
      <c r="J187" s="20">
        <f t="shared" si="13"/>
        <v>152</v>
      </c>
    </row>
    <row r="188" spans="6:10" ht="12.75">
      <c r="F188" s="7" t="s">
        <v>567</v>
      </c>
      <c r="G188" s="20">
        <f t="shared" si="12"/>
        <v>22.2199775207967</v>
      </c>
      <c r="I188" s="7" t="s">
        <v>311</v>
      </c>
      <c r="J188" s="20">
        <f t="shared" si="13"/>
        <v>158</v>
      </c>
    </row>
    <row r="189" spans="6:10" ht="12.75">
      <c r="F189" s="7" t="s">
        <v>600</v>
      </c>
      <c r="G189" s="20">
        <f t="shared" si="12"/>
        <v>22.2199775207967</v>
      </c>
      <c r="I189" s="7" t="s">
        <v>264</v>
      </c>
      <c r="J189" s="20">
        <f t="shared" si="13"/>
        <v>159</v>
      </c>
    </row>
    <row r="190" spans="6:10" ht="12.75">
      <c r="F190" s="7" t="s">
        <v>843</v>
      </c>
      <c r="G190" s="20">
        <f t="shared" si="12"/>
        <v>22.30162650274888</v>
      </c>
      <c r="I190" s="7" t="s">
        <v>417</v>
      </c>
      <c r="J190" s="20">
        <f t="shared" si="13"/>
        <v>160</v>
      </c>
    </row>
    <row r="191" spans="6:10" ht="12.75">
      <c r="F191" s="7" t="s">
        <v>880</v>
      </c>
      <c r="G191" s="20">
        <f t="shared" si="12"/>
        <v>22.30162650274888</v>
      </c>
      <c r="I191" s="7" t="s">
        <v>373</v>
      </c>
      <c r="J191" s="20">
        <f t="shared" si="13"/>
        <v>161</v>
      </c>
    </row>
    <row r="192" spans="6:10" ht="12.75">
      <c r="F192" s="7" t="s">
        <v>915</v>
      </c>
      <c r="G192" s="20">
        <f t="shared" si="12"/>
        <v>22.30162650274888</v>
      </c>
      <c r="I192" s="7" t="s">
        <v>353</v>
      </c>
      <c r="J192" s="20">
        <f t="shared" si="13"/>
        <v>162</v>
      </c>
    </row>
    <row r="193" spans="6:10" ht="12.75">
      <c r="F193" s="7" t="s">
        <v>945</v>
      </c>
      <c r="G193" s="20">
        <f t="shared" si="12"/>
        <v>22.30162650274888</v>
      </c>
      <c r="I193" s="7" t="s">
        <v>335</v>
      </c>
      <c r="J193" s="20">
        <f t="shared" si="13"/>
        <v>166</v>
      </c>
    </row>
    <row r="194" spans="6:10" ht="12.75">
      <c r="F194" s="7" t="s">
        <v>549</v>
      </c>
      <c r="G194" s="20">
        <f t="shared" si="12"/>
        <v>22.389126858673485</v>
      </c>
      <c r="I194" s="7" t="s">
        <v>438</v>
      </c>
      <c r="J194" s="20">
        <f t="shared" si="13"/>
        <v>167</v>
      </c>
    </row>
    <row r="195" spans="6:10" ht="12.75">
      <c r="F195" s="7" t="s">
        <v>584</v>
      </c>
      <c r="G195" s="20">
        <f t="shared" si="12"/>
        <v>22.389126858673485</v>
      </c>
      <c r="I195" s="7" t="s">
        <v>406</v>
      </c>
      <c r="J195" s="20">
        <f t="shared" si="13"/>
        <v>169</v>
      </c>
    </row>
    <row r="196" spans="6:10" ht="12.75">
      <c r="F196" s="7" t="s">
        <v>930</v>
      </c>
      <c r="G196" s="20">
        <f t="shared" si="12"/>
        <v>22.389126858673485</v>
      </c>
      <c r="I196" s="7" t="s">
        <v>237</v>
      </c>
      <c r="J196" s="20">
        <f t="shared" si="13"/>
        <v>170</v>
      </c>
    </row>
    <row r="197" spans="6:10" ht="12.75">
      <c r="F197" s="7" t="s">
        <v>961</v>
      </c>
      <c r="G197" s="20">
        <f t="shared" si="12"/>
        <v>22.389126858673485</v>
      </c>
      <c r="I197" s="7" t="s">
        <v>418</v>
      </c>
      <c r="J197" s="20">
        <f t="shared" si="13"/>
        <v>170</v>
      </c>
    </row>
    <row r="198" spans="6:10" ht="12.75">
      <c r="F198" s="7" t="s">
        <v>984</v>
      </c>
      <c r="G198" s="20">
        <f t="shared" si="12"/>
        <v>22.389126858673485</v>
      </c>
      <c r="I198" s="7" t="s">
        <v>391</v>
      </c>
      <c r="J198" s="20">
        <f t="shared" si="13"/>
        <v>173</v>
      </c>
    </row>
    <row r="199" spans="6:10" ht="12.75">
      <c r="F199" s="7" t="s">
        <v>893</v>
      </c>
      <c r="G199" s="20">
        <f aca="true" t="shared" si="14" ref="G199:G262">VLOOKUP(F199,StlSects,4)</f>
        <v>23.285547326548585</v>
      </c>
      <c r="I199" s="7" t="s">
        <v>312</v>
      </c>
      <c r="J199" s="20">
        <f aca="true" t="shared" si="15" ref="J199:J262">VLOOKUP(I199,StlSects,4)</f>
        <v>175</v>
      </c>
    </row>
    <row r="200" spans="6:10" ht="12.75">
      <c r="F200" s="7" t="s">
        <v>536</v>
      </c>
      <c r="G200" s="20">
        <f t="shared" si="14"/>
        <v>23.318458993215252</v>
      </c>
      <c r="I200" s="7" t="s">
        <v>265</v>
      </c>
      <c r="J200" s="20">
        <f t="shared" si="15"/>
        <v>176</v>
      </c>
    </row>
    <row r="201" spans="6:10" ht="12.75">
      <c r="F201" s="7" t="s">
        <v>928</v>
      </c>
      <c r="G201" s="20">
        <f t="shared" si="14"/>
        <v>23.318458993215252</v>
      </c>
      <c r="I201" s="7" t="s">
        <v>354</v>
      </c>
      <c r="J201" s="20">
        <f t="shared" si="15"/>
        <v>176</v>
      </c>
    </row>
    <row r="202" spans="6:10" ht="12.75">
      <c r="F202" s="7" t="s">
        <v>958</v>
      </c>
      <c r="G202" s="20">
        <f t="shared" si="14"/>
        <v>23.318458993215252</v>
      </c>
      <c r="I202" s="7" t="s">
        <v>374</v>
      </c>
      <c r="J202" s="20">
        <f t="shared" si="15"/>
        <v>178</v>
      </c>
    </row>
    <row r="203" spans="6:10" ht="12.75">
      <c r="F203" s="7" t="s">
        <v>982</v>
      </c>
      <c r="G203" s="20">
        <f t="shared" si="14"/>
        <v>23.318458993215252</v>
      </c>
      <c r="I203" s="7" t="s">
        <v>336</v>
      </c>
      <c r="J203" s="20">
        <f t="shared" si="15"/>
        <v>182</v>
      </c>
    </row>
    <row r="204" spans="6:10" ht="12.75">
      <c r="F204" s="7" t="s">
        <v>555</v>
      </c>
      <c r="G204" s="20">
        <f t="shared" si="14"/>
        <v>24.090515747562375</v>
      </c>
      <c r="I204" s="7" t="s">
        <v>419</v>
      </c>
      <c r="J204" s="20">
        <f t="shared" si="15"/>
        <v>182</v>
      </c>
    </row>
    <row r="205" spans="6:10" ht="12.75">
      <c r="F205" s="7" t="s">
        <v>589</v>
      </c>
      <c r="G205" s="20">
        <f t="shared" si="14"/>
        <v>24.090515747562375</v>
      </c>
      <c r="I205" s="7" t="s">
        <v>439</v>
      </c>
      <c r="J205" s="20">
        <f t="shared" si="15"/>
        <v>183</v>
      </c>
    </row>
    <row r="206" spans="6:10" ht="12.75">
      <c r="F206" s="7" t="s">
        <v>632</v>
      </c>
      <c r="G206" s="20">
        <f t="shared" si="14"/>
        <v>24.664892409685585</v>
      </c>
      <c r="I206" s="7" t="s">
        <v>239</v>
      </c>
      <c r="J206" s="20">
        <f t="shared" si="15"/>
        <v>190</v>
      </c>
    </row>
    <row r="207" spans="6:10" ht="12.75">
      <c r="F207" s="7" t="s">
        <v>652</v>
      </c>
      <c r="G207" s="20">
        <f t="shared" si="14"/>
        <v>24.664892409685585</v>
      </c>
      <c r="I207" s="7" t="s">
        <v>392</v>
      </c>
      <c r="J207" s="20">
        <f t="shared" si="15"/>
        <v>191</v>
      </c>
    </row>
    <row r="208" spans="6:10" ht="12.75">
      <c r="F208" s="7" t="s">
        <v>528</v>
      </c>
      <c r="G208" s="20">
        <f t="shared" si="14"/>
        <v>24.715547520796697</v>
      </c>
      <c r="I208" s="21" t="s">
        <v>313</v>
      </c>
      <c r="J208" s="20">
        <f t="shared" si="15"/>
        <v>192</v>
      </c>
    </row>
    <row r="209" spans="6:10" ht="12.75">
      <c r="F209" s="7" t="s">
        <v>606</v>
      </c>
      <c r="G209" s="20">
        <f t="shared" si="14"/>
        <v>24.778866409685588</v>
      </c>
      <c r="I209" s="7" t="s">
        <v>355</v>
      </c>
      <c r="J209" s="20">
        <f t="shared" si="15"/>
        <v>192</v>
      </c>
    </row>
    <row r="210" spans="6:10" ht="12.75">
      <c r="F210" s="7" t="s">
        <v>810</v>
      </c>
      <c r="G210" s="20">
        <f t="shared" si="14"/>
        <v>24.853709836082217</v>
      </c>
      <c r="I210" s="7" t="s">
        <v>266</v>
      </c>
      <c r="J210" s="20">
        <f t="shared" si="15"/>
        <v>193</v>
      </c>
    </row>
    <row r="211" spans="6:10" ht="12.75">
      <c r="F211" s="7" t="s">
        <v>886</v>
      </c>
      <c r="G211" s="20">
        <f t="shared" si="14"/>
        <v>24.853709836082217</v>
      </c>
      <c r="I211" s="7" t="s">
        <v>375</v>
      </c>
      <c r="J211" s="20">
        <f t="shared" si="15"/>
        <v>194</v>
      </c>
    </row>
    <row r="212" spans="6:10" ht="12.75">
      <c r="F212" s="7" t="s">
        <v>921</v>
      </c>
      <c r="G212" s="20">
        <f t="shared" si="14"/>
        <v>24.853709836082217</v>
      </c>
      <c r="I212" s="7" t="s">
        <v>420</v>
      </c>
      <c r="J212" s="20">
        <f t="shared" si="15"/>
        <v>194</v>
      </c>
    </row>
    <row r="213" spans="6:10" ht="12.75">
      <c r="F213" s="7" t="s">
        <v>951</v>
      </c>
      <c r="G213" s="20">
        <f t="shared" si="14"/>
        <v>24.853709836082217</v>
      </c>
      <c r="I213" s="7" t="s">
        <v>440</v>
      </c>
      <c r="J213" s="20">
        <f t="shared" si="15"/>
        <v>199</v>
      </c>
    </row>
    <row r="214" spans="6:10" ht="12.75">
      <c r="F214" s="7" t="s">
        <v>765</v>
      </c>
      <c r="G214" s="20">
        <f t="shared" si="14"/>
        <v>24.901094313458373</v>
      </c>
      <c r="I214" s="7" t="s">
        <v>337</v>
      </c>
      <c r="J214" s="20">
        <f t="shared" si="15"/>
        <v>201</v>
      </c>
    </row>
    <row r="215" spans="6:10" ht="12.75">
      <c r="F215" s="7" t="s">
        <v>833</v>
      </c>
      <c r="G215" s="20">
        <f t="shared" si="14"/>
        <v>24.901094313458373</v>
      </c>
      <c r="I215" s="7" t="s">
        <v>407</v>
      </c>
      <c r="J215" s="20">
        <f t="shared" si="15"/>
        <v>201</v>
      </c>
    </row>
    <row r="216" spans="6:10" ht="12.75">
      <c r="F216" s="7" t="s">
        <v>870</v>
      </c>
      <c r="G216" s="20">
        <f t="shared" si="14"/>
        <v>24.901094313458373</v>
      </c>
      <c r="I216" s="7" t="s">
        <v>356</v>
      </c>
      <c r="J216" s="20">
        <f t="shared" si="15"/>
        <v>207</v>
      </c>
    </row>
    <row r="217" spans="6:10" ht="12.75">
      <c r="F217" s="7" t="s">
        <v>547</v>
      </c>
      <c r="G217" s="20">
        <f t="shared" si="14"/>
        <v>25.448597882104142</v>
      </c>
      <c r="I217" s="7" t="s">
        <v>240</v>
      </c>
      <c r="J217" s="20">
        <f t="shared" si="15"/>
        <v>210</v>
      </c>
    </row>
    <row r="218" spans="6:10" ht="12.75">
      <c r="F218" s="7" t="s">
        <v>560</v>
      </c>
      <c r="G218" s="20">
        <f t="shared" si="14"/>
        <v>25.791904636451264</v>
      </c>
      <c r="I218" s="7" t="s">
        <v>421</v>
      </c>
      <c r="J218" s="20">
        <f t="shared" si="15"/>
        <v>210</v>
      </c>
    </row>
    <row r="219" spans="6:10" ht="12.75">
      <c r="F219" s="7" t="s">
        <v>593</v>
      </c>
      <c r="G219" s="20">
        <f t="shared" si="14"/>
        <v>25.791904636451264</v>
      </c>
      <c r="I219" s="7" t="s">
        <v>267</v>
      </c>
      <c r="J219" s="20">
        <f t="shared" si="15"/>
        <v>211</v>
      </c>
    </row>
    <row r="220" spans="6:10" ht="12.75">
      <c r="F220" s="7" t="s">
        <v>967</v>
      </c>
      <c r="G220" s="20">
        <f t="shared" si="14"/>
        <v>25.791904636451264</v>
      </c>
      <c r="I220" s="21" t="s">
        <v>314</v>
      </c>
      <c r="J220" s="20">
        <f t="shared" si="15"/>
        <v>211</v>
      </c>
    </row>
    <row r="221" spans="6:10" ht="12.75">
      <c r="F221" s="7" t="s">
        <v>990</v>
      </c>
      <c r="G221" s="20">
        <f t="shared" si="14"/>
        <v>25.791904636451264</v>
      </c>
      <c r="I221" s="7" t="s">
        <v>393</v>
      </c>
      <c r="J221" s="20">
        <f t="shared" si="15"/>
        <v>211</v>
      </c>
    </row>
    <row r="222" spans="6:10" ht="12.75">
      <c r="F222" s="7" t="s">
        <v>542</v>
      </c>
      <c r="G222" s="20">
        <f t="shared" si="14"/>
        <v>26.513667326548585</v>
      </c>
      <c r="I222" s="7" t="s">
        <v>441</v>
      </c>
      <c r="J222" s="20">
        <f t="shared" si="15"/>
        <v>211</v>
      </c>
    </row>
    <row r="223" spans="6:10" ht="12.75">
      <c r="F223" s="7" t="s">
        <v>535</v>
      </c>
      <c r="G223" s="20">
        <f t="shared" si="14"/>
        <v>27.40579316941555</v>
      </c>
      <c r="I223" s="7" t="s">
        <v>442</v>
      </c>
      <c r="J223" s="20">
        <f t="shared" si="15"/>
        <v>215</v>
      </c>
    </row>
    <row r="224" spans="6:10" ht="12.75">
      <c r="F224" s="7" t="s">
        <v>892</v>
      </c>
      <c r="G224" s="20">
        <f t="shared" si="14"/>
        <v>27.40579316941555</v>
      </c>
      <c r="I224" s="7" t="s">
        <v>376</v>
      </c>
      <c r="J224" s="20">
        <f t="shared" si="15"/>
        <v>217</v>
      </c>
    </row>
    <row r="225" spans="6:10" ht="12.75">
      <c r="F225" s="7" t="s">
        <v>927</v>
      </c>
      <c r="G225" s="20">
        <f t="shared" si="14"/>
        <v>27.40579316941555</v>
      </c>
      <c r="I225" s="7" t="s">
        <v>408</v>
      </c>
      <c r="J225" s="20">
        <f t="shared" si="15"/>
        <v>221</v>
      </c>
    </row>
    <row r="226" spans="6:10" ht="12.75">
      <c r="F226" s="7" t="s">
        <v>957</v>
      </c>
      <c r="G226" s="20">
        <f t="shared" si="14"/>
        <v>27.40579316941555</v>
      </c>
      <c r="I226" s="7" t="s">
        <v>357</v>
      </c>
      <c r="J226" s="20">
        <f t="shared" si="15"/>
        <v>229</v>
      </c>
    </row>
    <row r="227" spans="6:10" ht="12.75">
      <c r="F227" s="7" t="s">
        <v>981</v>
      </c>
      <c r="G227" s="20">
        <f t="shared" si="14"/>
        <v>27.40579316941555</v>
      </c>
      <c r="I227" s="7" t="s">
        <v>242</v>
      </c>
      <c r="J227" s="20">
        <f t="shared" si="15"/>
        <v>230</v>
      </c>
    </row>
    <row r="228" spans="6:10" ht="12.75">
      <c r="F228" s="7" t="s">
        <v>934</v>
      </c>
      <c r="G228" s="20">
        <f t="shared" si="14"/>
        <v>27.53901954877081</v>
      </c>
      <c r="I228" s="7" t="s">
        <v>422</v>
      </c>
      <c r="J228" s="20">
        <f t="shared" si="15"/>
        <v>230</v>
      </c>
    </row>
    <row r="229" spans="6:10" ht="12.75">
      <c r="F229" s="7" t="s">
        <v>553</v>
      </c>
      <c r="G229" s="20">
        <f t="shared" si="14"/>
        <v>27.578736770993032</v>
      </c>
      <c r="I229" s="7" t="s">
        <v>460</v>
      </c>
      <c r="J229" s="20">
        <f t="shared" si="15"/>
        <v>230</v>
      </c>
    </row>
    <row r="230" spans="6:10" ht="12.75">
      <c r="F230" s="7" t="s">
        <v>586</v>
      </c>
      <c r="G230" s="20">
        <f t="shared" si="14"/>
        <v>27.578736770993032</v>
      </c>
      <c r="I230" s="7" t="s">
        <v>423</v>
      </c>
      <c r="J230" s="20">
        <f t="shared" si="15"/>
        <v>232</v>
      </c>
    </row>
    <row r="231" spans="6:10" ht="12.75">
      <c r="F231" s="7" t="s">
        <v>964</v>
      </c>
      <c r="G231" s="20">
        <f t="shared" si="14"/>
        <v>27.578736770993032</v>
      </c>
      <c r="I231" s="7" t="s">
        <v>269</v>
      </c>
      <c r="J231" s="20">
        <f t="shared" si="15"/>
        <v>233</v>
      </c>
    </row>
    <row r="232" spans="6:10" ht="12.75">
      <c r="F232" s="7" t="s">
        <v>987</v>
      </c>
      <c r="G232" s="20">
        <f t="shared" si="14"/>
        <v>27.578736770993032</v>
      </c>
      <c r="I232" s="21" t="s">
        <v>315</v>
      </c>
      <c r="J232" s="20">
        <f t="shared" si="15"/>
        <v>234</v>
      </c>
    </row>
    <row r="233" spans="6:10" ht="12.75">
      <c r="F233" s="7" t="s">
        <v>839</v>
      </c>
      <c r="G233" s="20">
        <f t="shared" si="14"/>
        <v>28.303872091236148</v>
      </c>
      <c r="I233" s="7" t="s">
        <v>377</v>
      </c>
      <c r="J233" s="20">
        <f t="shared" si="15"/>
        <v>235</v>
      </c>
    </row>
    <row r="234" spans="6:10" ht="12.75">
      <c r="F234" s="7" t="s">
        <v>876</v>
      </c>
      <c r="G234" s="20">
        <f t="shared" si="14"/>
        <v>28.303872091236148</v>
      </c>
      <c r="I234" s="7" t="s">
        <v>394</v>
      </c>
      <c r="J234" s="20">
        <f t="shared" si="15"/>
        <v>235</v>
      </c>
    </row>
    <row r="235" spans="6:10" ht="12.75">
      <c r="F235" s="7" t="s">
        <v>911</v>
      </c>
      <c r="G235" s="20">
        <f t="shared" si="14"/>
        <v>28.303872091236148</v>
      </c>
      <c r="I235" s="7" t="s">
        <v>443</v>
      </c>
      <c r="J235" s="20">
        <f t="shared" si="15"/>
        <v>235</v>
      </c>
    </row>
    <row r="236" spans="6:10" ht="12.75">
      <c r="F236" s="7" t="s">
        <v>566</v>
      </c>
      <c r="G236" s="20">
        <f t="shared" si="14"/>
        <v>29.194682414229042</v>
      </c>
      <c r="I236" s="7" t="s">
        <v>409</v>
      </c>
      <c r="J236" s="20">
        <f t="shared" si="15"/>
        <v>241</v>
      </c>
    </row>
    <row r="237" spans="6:10" ht="12.75">
      <c r="F237" s="7" t="s">
        <v>599</v>
      </c>
      <c r="G237" s="20">
        <f t="shared" si="14"/>
        <v>29.194682414229042</v>
      </c>
      <c r="I237" s="7" t="s">
        <v>424</v>
      </c>
      <c r="J237" s="20">
        <f t="shared" si="15"/>
        <v>247</v>
      </c>
    </row>
    <row r="238" spans="6:10" ht="12.75">
      <c r="F238" s="66" t="s">
        <v>996</v>
      </c>
      <c r="G238" s="20">
        <f t="shared" si="14"/>
        <v>29.194682414229042</v>
      </c>
      <c r="I238" s="7" t="s">
        <v>444</v>
      </c>
      <c r="J238" s="20">
        <f t="shared" si="15"/>
        <v>249</v>
      </c>
    </row>
    <row r="239" spans="6:10" ht="12.75">
      <c r="F239" s="7" t="s">
        <v>625</v>
      </c>
      <c r="G239" s="20">
        <f t="shared" si="14"/>
        <v>29.24958963645126</v>
      </c>
      <c r="I239" s="7" t="s">
        <v>358</v>
      </c>
      <c r="J239" s="20">
        <f t="shared" si="15"/>
        <v>250</v>
      </c>
    </row>
    <row r="240" spans="6:10" ht="12.75">
      <c r="F240" s="7" t="s">
        <v>558</v>
      </c>
      <c r="G240" s="20">
        <f t="shared" si="14"/>
        <v>29.70887565988192</v>
      </c>
      <c r="I240" s="7" t="s">
        <v>243</v>
      </c>
      <c r="J240" s="20">
        <f t="shared" si="15"/>
        <v>252</v>
      </c>
    </row>
    <row r="241" spans="6:10" ht="12.75">
      <c r="F241" s="7" t="s">
        <v>591</v>
      </c>
      <c r="G241" s="20">
        <f t="shared" si="14"/>
        <v>29.70887565988192</v>
      </c>
      <c r="I241" s="7" t="s">
        <v>425</v>
      </c>
      <c r="J241" s="20">
        <f t="shared" si="15"/>
        <v>256</v>
      </c>
    </row>
    <row r="242" spans="6:10" ht="12.75">
      <c r="F242" s="7" t="s">
        <v>580</v>
      </c>
      <c r="G242" s="20">
        <f t="shared" si="14"/>
        <v>29.81971418746336</v>
      </c>
      <c r="I242" s="7" t="s">
        <v>270</v>
      </c>
      <c r="J242" s="20">
        <f t="shared" si="15"/>
        <v>257</v>
      </c>
    </row>
    <row r="243" spans="6:10" ht="12.75">
      <c r="F243" s="7" t="s">
        <v>546</v>
      </c>
      <c r="G243" s="20">
        <f t="shared" si="14"/>
        <v>29.95787650274888</v>
      </c>
      <c r="I243" s="21" t="s">
        <v>316</v>
      </c>
      <c r="J243" s="20">
        <f t="shared" si="15"/>
        <v>258</v>
      </c>
    </row>
    <row r="244" spans="6:10" ht="12.75">
      <c r="F244" s="7" t="s">
        <v>588</v>
      </c>
      <c r="G244" s="20">
        <f t="shared" si="14"/>
        <v>30.773945104326366</v>
      </c>
      <c r="I244" s="7" t="s">
        <v>378</v>
      </c>
      <c r="J244" s="20">
        <f t="shared" si="15"/>
        <v>258</v>
      </c>
    </row>
    <row r="245" spans="6:10" ht="12.75">
      <c r="F245" s="7" t="s">
        <v>541</v>
      </c>
      <c r="G245" s="20">
        <f t="shared" si="14"/>
        <v>31.23391816941555</v>
      </c>
      <c r="I245" s="7" t="s">
        <v>395</v>
      </c>
      <c r="J245" s="20">
        <f t="shared" si="15"/>
        <v>261</v>
      </c>
    </row>
    <row r="246" spans="6:10" ht="12.75">
      <c r="F246" s="7" t="s">
        <v>882</v>
      </c>
      <c r="G246" s="20">
        <f t="shared" si="14"/>
        <v>31.706649869013926</v>
      </c>
      <c r="I246" s="7" t="s">
        <v>426</v>
      </c>
      <c r="J246" s="20">
        <f t="shared" si="15"/>
        <v>262</v>
      </c>
    </row>
    <row r="247" spans="6:10" ht="12.75">
      <c r="F247" s="7" t="s">
        <v>917</v>
      </c>
      <c r="G247" s="20">
        <f t="shared" si="14"/>
        <v>31.706649869013926</v>
      </c>
      <c r="I247" s="7" t="s">
        <v>461</v>
      </c>
      <c r="J247" s="20">
        <f t="shared" si="15"/>
        <v>262</v>
      </c>
    </row>
    <row r="248" spans="6:10" ht="12.75">
      <c r="F248" s="7" t="s">
        <v>947</v>
      </c>
      <c r="G248" s="20">
        <f t="shared" si="14"/>
        <v>31.706649869013926</v>
      </c>
      <c r="I248" s="7" t="s">
        <v>410</v>
      </c>
      <c r="J248" s="20">
        <f t="shared" si="15"/>
        <v>263</v>
      </c>
    </row>
    <row r="249" spans="6:10" ht="12.75">
      <c r="F249" s="7" t="s">
        <v>971</v>
      </c>
      <c r="G249" s="20">
        <f t="shared" si="14"/>
        <v>31.79249177099303</v>
      </c>
      <c r="I249" s="7" t="s">
        <v>445</v>
      </c>
      <c r="J249" s="20">
        <f t="shared" si="15"/>
        <v>264</v>
      </c>
    </row>
    <row r="250" spans="6:10" ht="12.75">
      <c r="F250" s="7" t="s">
        <v>563</v>
      </c>
      <c r="G250" s="20">
        <f t="shared" si="14"/>
        <v>31.83901454877081</v>
      </c>
      <c r="I250" s="7" t="s">
        <v>446</v>
      </c>
      <c r="J250" s="20">
        <f t="shared" si="15"/>
        <v>277</v>
      </c>
    </row>
    <row r="251" spans="6:10" ht="12.75">
      <c r="F251" s="7" t="s">
        <v>596</v>
      </c>
      <c r="G251" s="20">
        <f t="shared" si="14"/>
        <v>31.83901454877081</v>
      </c>
      <c r="I251" s="7" t="s">
        <v>447</v>
      </c>
      <c r="J251" s="20">
        <f t="shared" si="15"/>
        <v>278</v>
      </c>
    </row>
    <row r="252" spans="6:10" ht="12.75">
      <c r="F252" s="7" t="s">
        <v>993</v>
      </c>
      <c r="G252" s="20">
        <f t="shared" si="14"/>
        <v>31.83901454877081</v>
      </c>
      <c r="I252" s="7" t="s">
        <v>245</v>
      </c>
      <c r="J252" s="20">
        <f t="shared" si="15"/>
        <v>279</v>
      </c>
    </row>
    <row r="253" spans="6:10" ht="12.75">
      <c r="F253" s="7" t="s">
        <v>552</v>
      </c>
      <c r="G253" s="20">
        <f t="shared" si="14"/>
        <v>32.50995983608222</v>
      </c>
      <c r="I253" s="7" t="s">
        <v>359</v>
      </c>
      <c r="J253" s="20">
        <f t="shared" si="15"/>
        <v>279</v>
      </c>
    </row>
    <row r="254" spans="6:10" ht="12.75">
      <c r="F254" s="7" t="s">
        <v>933</v>
      </c>
      <c r="G254" s="20">
        <f t="shared" si="14"/>
        <v>32.50995983608222</v>
      </c>
      <c r="I254" s="7" t="s">
        <v>379</v>
      </c>
      <c r="J254" s="20">
        <f t="shared" si="15"/>
        <v>281</v>
      </c>
    </row>
    <row r="255" spans="6:10" ht="12.75">
      <c r="F255" s="7" t="s">
        <v>963</v>
      </c>
      <c r="G255" s="20">
        <f t="shared" si="14"/>
        <v>32.50995983608222</v>
      </c>
      <c r="I255" s="7" t="s">
        <v>427</v>
      </c>
      <c r="J255" s="20">
        <f t="shared" si="15"/>
        <v>282</v>
      </c>
    </row>
    <row r="256" spans="6:10" ht="12.75">
      <c r="F256" s="7" t="s">
        <v>986</v>
      </c>
      <c r="G256" s="20">
        <f t="shared" si="14"/>
        <v>32.50995983608222</v>
      </c>
      <c r="I256" s="7" t="s">
        <v>272</v>
      </c>
      <c r="J256" s="20">
        <f t="shared" si="15"/>
        <v>283</v>
      </c>
    </row>
    <row r="257" spans="6:10" ht="12.75">
      <c r="F257" s="7" t="s">
        <v>527</v>
      </c>
      <c r="G257" s="20">
        <f t="shared" si="14"/>
        <v>32.59746019200682</v>
      </c>
      <c r="I257" s="21" t="s">
        <v>317</v>
      </c>
      <c r="J257" s="20">
        <f t="shared" si="15"/>
        <v>283</v>
      </c>
    </row>
    <row r="258" spans="6:10" ht="12.75">
      <c r="F258" s="7" t="s">
        <v>605</v>
      </c>
      <c r="G258" s="20">
        <f t="shared" si="14"/>
        <v>32.59746019200682</v>
      </c>
      <c r="I258" s="7" t="s">
        <v>462</v>
      </c>
      <c r="J258" s="20">
        <f t="shared" si="15"/>
        <v>290</v>
      </c>
    </row>
    <row r="259" spans="6:10" ht="12.75">
      <c r="F259" s="7" t="s">
        <v>631</v>
      </c>
      <c r="G259" s="20">
        <f t="shared" si="14"/>
        <v>32.6591729697846</v>
      </c>
      <c r="I259" s="7" t="s">
        <v>411</v>
      </c>
      <c r="J259" s="20">
        <f t="shared" si="15"/>
        <v>291</v>
      </c>
    </row>
    <row r="260" spans="6:10" ht="12.75">
      <c r="F260" s="7" t="s">
        <v>651</v>
      </c>
      <c r="G260" s="20">
        <f t="shared" si="14"/>
        <v>32.6591729697846</v>
      </c>
      <c r="I260" s="7" t="s">
        <v>396</v>
      </c>
      <c r="J260" s="20">
        <f t="shared" si="15"/>
        <v>292</v>
      </c>
    </row>
    <row r="261" spans="6:10" ht="12.75">
      <c r="F261" s="7" t="s">
        <v>557</v>
      </c>
      <c r="G261" s="20">
        <f t="shared" si="14"/>
        <v>35.062043169415546</v>
      </c>
      <c r="I261" s="7" t="s">
        <v>448</v>
      </c>
      <c r="J261" s="20">
        <f t="shared" si="15"/>
        <v>294</v>
      </c>
    </row>
    <row r="262" spans="6:10" ht="12.75">
      <c r="F262" s="7" t="s">
        <v>888</v>
      </c>
      <c r="G262" s="20">
        <f t="shared" si="14"/>
        <v>35.1094276467917</v>
      </c>
      <c r="I262" s="7" t="s">
        <v>449</v>
      </c>
      <c r="J262" s="20">
        <f t="shared" si="15"/>
        <v>297</v>
      </c>
    </row>
    <row r="263" spans="6:10" ht="12.75">
      <c r="F263" s="7" t="s">
        <v>923</v>
      </c>
      <c r="G263" s="20">
        <f aca="true" t="shared" si="16" ref="G263:G326">VLOOKUP(F263,StlSects,4)</f>
        <v>35.1094276467917</v>
      </c>
      <c r="I263" s="7" t="s">
        <v>428</v>
      </c>
      <c r="J263" s="20">
        <f aca="true" t="shared" si="17" ref="J263:J309">VLOOKUP(I263,StlSects,4)</f>
        <v>302</v>
      </c>
    </row>
    <row r="264" spans="6:10" ht="12.75">
      <c r="F264" s="7" t="s">
        <v>953</v>
      </c>
      <c r="G264" s="20">
        <f t="shared" si="16"/>
        <v>35.1094276467917</v>
      </c>
      <c r="I264" s="7" t="s">
        <v>247</v>
      </c>
      <c r="J264" s="20">
        <f t="shared" si="17"/>
        <v>305</v>
      </c>
    </row>
    <row r="265" spans="6:10" ht="12.75">
      <c r="F265" s="7" t="s">
        <v>978</v>
      </c>
      <c r="G265" s="20">
        <f t="shared" si="16"/>
        <v>35.1094276467917</v>
      </c>
      <c r="I265" s="7" t="s">
        <v>360</v>
      </c>
      <c r="J265" s="20">
        <f t="shared" si="17"/>
        <v>306</v>
      </c>
    </row>
    <row r="266" spans="6:10" ht="12.75">
      <c r="F266" s="7" t="s">
        <v>575</v>
      </c>
      <c r="G266" s="20">
        <f t="shared" si="16"/>
        <v>36.0002379697846</v>
      </c>
      <c r="I266" s="7" t="s">
        <v>380</v>
      </c>
      <c r="J266" s="20">
        <f t="shared" si="17"/>
        <v>307</v>
      </c>
    </row>
    <row r="267" spans="6:10" ht="12.75">
      <c r="F267" s="66" t="s">
        <v>1000</v>
      </c>
      <c r="G267" s="20">
        <f t="shared" si="16"/>
        <v>36.04596399321525</v>
      </c>
      <c r="I267" s="7" t="s">
        <v>274</v>
      </c>
      <c r="J267" s="20">
        <f t="shared" si="17"/>
        <v>311</v>
      </c>
    </row>
    <row r="268" spans="6:10" ht="12.75">
      <c r="F268" s="7" t="s">
        <v>628</v>
      </c>
      <c r="G268" s="20">
        <f t="shared" si="16"/>
        <v>36.08862665988192</v>
      </c>
      <c r="I268" s="21" t="s">
        <v>318</v>
      </c>
      <c r="J268" s="20">
        <f t="shared" si="17"/>
        <v>311</v>
      </c>
    </row>
    <row r="269" spans="6:10" ht="12.75">
      <c r="F269" s="7" t="s">
        <v>569</v>
      </c>
      <c r="G269" s="20">
        <f t="shared" si="16"/>
        <v>36.099292326548586</v>
      </c>
      <c r="I269" s="7" t="s">
        <v>412</v>
      </c>
      <c r="J269" s="20">
        <f t="shared" si="17"/>
        <v>318</v>
      </c>
    </row>
    <row r="270" spans="6:10" ht="12.75">
      <c r="F270" s="7" t="s">
        <v>602</v>
      </c>
      <c r="G270" s="20">
        <f t="shared" si="16"/>
        <v>36.099292326548586</v>
      </c>
      <c r="I270" s="7" t="s">
        <v>450</v>
      </c>
      <c r="J270" s="20">
        <f t="shared" si="17"/>
        <v>324</v>
      </c>
    </row>
    <row r="271" spans="6:10" ht="12.75">
      <c r="F271" s="7" t="s">
        <v>587</v>
      </c>
      <c r="G271" s="20">
        <f t="shared" si="16"/>
        <v>36.33808483608222</v>
      </c>
      <c r="I271" s="7" t="s">
        <v>397</v>
      </c>
      <c r="J271" s="20">
        <f t="shared" si="17"/>
        <v>326</v>
      </c>
    </row>
    <row r="272" spans="6:10" ht="12.75">
      <c r="F272" s="7" t="s">
        <v>562</v>
      </c>
      <c r="G272" s="20">
        <f t="shared" si="16"/>
        <v>37.61412650274888</v>
      </c>
      <c r="I272" s="7" t="s">
        <v>451</v>
      </c>
      <c r="J272" s="20">
        <f t="shared" si="17"/>
        <v>327</v>
      </c>
    </row>
    <row r="273" spans="6:10" ht="12.75">
      <c r="F273" s="7" t="s">
        <v>595</v>
      </c>
      <c r="G273" s="20">
        <f t="shared" si="16"/>
        <v>37.61412650274888</v>
      </c>
      <c r="I273" s="7" t="s">
        <v>429</v>
      </c>
      <c r="J273" s="20">
        <f t="shared" si="17"/>
        <v>330</v>
      </c>
    </row>
    <row r="274" spans="6:10" ht="12.75">
      <c r="F274" s="7" t="s">
        <v>970</v>
      </c>
      <c r="G274" s="20">
        <f t="shared" si="16"/>
        <v>37.61412650274888</v>
      </c>
      <c r="I274" s="7" t="s">
        <v>452</v>
      </c>
      <c r="J274" s="20">
        <f t="shared" si="17"/>
        <v>331</v>
      </c>
    </row>
    <row r="275" spans="6:10" ht="12.75">
      <c r="F275" s="7" t="s">
        <v>992</v>
      </c>
      <c r="G275" s="20">
        <f t="shared" si="16"/>
        <v>37.61412650274888</v>
      </c>
      <c r="I275" s="7" t="s">
        <v>361</v>
      </c>
      <c r="J275" s="20">
        <f t="shared" si="17"/>
        <v>335</v>
      </c>
    </row>
    <row r="276" spans="6:10" ht="12.75">
      <c r="F276" s="7" t="s">
        <v>579</v>
      </c>
      <c r="G276" s="20">
        <f t="shared" si="16"/>
        <v>39.40301574756238</v>
      </c>
      <c r="I276" s="7" t="s">
        <v>463</v>
      </c>
      <c r="J276" s="20">
        <f t="shared" si="17"/>
        <v>335</v>
      </c>
    </row>
    <row r="277" spans="6:10" ht="12.75">
      <c r="F277" s="7" t="s">
        <v>616</v>
      </c>
      <c r="G277" s="20">
        <f t="shared" si="16"/>
        <v>39.47833963645126</v>
      </c>
      <c r="I277" s="7" t="s">
        <v>248</v>
      </c>
      <c r="J277" s="20">
        <f t="shared" si="17"/>
        <v>336</v>
      </c>
    </row>
    <row r="278" spans="6:10" ht="12.75">
      <c r="F278" s="7" t="s">
        <v>657</v>
      </c>
      <c r="G278" s="20">
        <f t="shared" si="16"/>
        <v>39.47833963645126</v>
      </c>
      <c r="I278" s="7" t="s">
        <v>381</v>
      </c>
      <c r="J278" s="20">
        <f t="shared" si="17"/>
        <v>336</v>
      </c>
    </row>
    <row r="279" spans="6:10" ht="12.75">
      <c r="F279" s="7" t="s">
        <v>664</v>
      </c>
      <c r="G279" s="20">
        <f t="shared" si="16"/>
        <v>39.47833963645126</v>
      </c>
      <c r="I279" s="7" t="s">
        <v>276</v>
      </c>
      <c r="J279" s="20">
        <f t="shared" si="17"/>
        <v>342</v>
      </c>
    </row>
    <row r="280" spans="6:10" ht="12.75">
      <c r="F280" s="7" t="s">
        <v>687</v>
      </c>
      <c r="G280" s="20">
        <f t="shared" si="16"/>
        <v>39.47833963645126</v>
      </c>
      <c r="I280" s="7" t="s">
        <v>413</v>
      </c>
      <c r="J280" s="20">
        <f t="shared" si="17"/>
        <v>354</v>
      </c>
    </row>
    <row r="281" spans="6:10" ht="12.75">
      <c r="F281" s="7" t="s">
        <v>537</v>
      </c>
      <c r="G281" s="20">
        <f t="shared" si="16"/>
        <v>40.21359431345837</v>
      </c>
      <c r="I281" s="7" t="s">
        <v>398</v>
      </c>
      <c r="J281" s="20">
        <f t="shared" si="17"/>
        <v>357</v>
      </c>
    </row>
    <row r="282" spans="6:10" ht="12.75">
      <c r="F282" s="7" t="s">
        <v>530</v>
      </c>
      <c r="G282" s="20">
        <f t="shared" si="16"/>
        <v>40.299436215437474</v>
      </c>
      <c r="I282" s="7" t="s">
        <v>430</v>
      </c>
      <c r="J282" s="20">
        <f t="shared" si="17"/>
        <v>361</v>
      </c>
    </row>
    <row r="283" spans="6:10" ht="12.75">
      <c r="F283" s="7" t="s">
        <v>634</v>
      </c>
      <c r="G283" s="20">
        <f t="shared" si="16"/>
        <v>40.34754332654859</v>
      </c>
      <c r="I283" s="7" t="s">
        <v>453</v>
      </c>
      <c r="J283" s="20">
        <f t="shared" si="17"/>
        <v>362</v>
      </c>
    </row>
    <row r="284" spans="6:10" ht="12.75">
      <c r="F284" s="7" t="s">
        <v>654</v>
      </c>
      <c r="G284" s="20">
        <f t="shared" si="16"/>
        <v>40.34754332654859</v>
      </c>
      <c r="I284" s="7" t="s">
        <v>382</v>
      </c>
      <c r="J284" s="20">
        <f t="shared" si="17"/>
        <v>368</v>
      </c>
    </row>
    <row r="285" spans="6:10" ht="12.75">
      <c r="F285" s="7" t="s">
        <v>608</v>
      </c>
      <c r="G285" s="20">
        <f t="shared" si="16"/>
        <v>40.359570104326366</v>
      </c>
      <c r="I285" s="7" t="s">
        <v>277</v>
      </c>
      <c r="J285" s="20">
        <f t="shared" si="17"/>
        <v>370</v>
      </c>
    </row>
    <row r="286" spans="6:10" ht="12.75">
      <c r="F286" s="7" t="s">
        <v>548</v>
      </c>
      <c r="G286" s="20">
        <f t="shared" si="16"/>
        <v>41.91498320234726</v>
      </c>
      <c r="I286" s="7" t="s">
        <v>362</v>
      </c>
      <c r="J286" s="20">
        <f t="shared" si="17"/>
        <v>370</v>
      </c>
    </row>
    <row r="287" spans="6:10" ht="12.75">
      <c r="F287" s="7" t="s">
        <v>929</v>
      </c>
      <c r="G287" s="20">
        <f t="shared" si="16"/>
        <v>41.91498320234726</v>
      </c>
      <c r="I287" s="7" t="s">
        <v>454</v>
      </c>
      <c r="J287" s="20">
        <f t="shared" si="17"/>
        <v>372</v>
      </c>
    </row>
    <row r="288" spans="6:10" ht="12.75">
      <c r="F288" s="7" t="s">
        <v>960</v>
      </c>
      <c r="G288" s="20">
        <f t="shared" si="16"/>
        <v>41.91498320234726</v>
      </c>
      <c r="I288" s="7" t="s">
        <v>414</v>
      </c>
      <c r="J288" s="20">
        <f t="shared" si="17"/>
        <v>387</v>
      </c>
    </row>
    <row r="289" spans="6:10" ht="12.75">
      <c r="F289" s="7" t="s">
        <v>983</v>
      </c>
      <c r="G289" s="20">
        <f t="shared" si="16"/>
        <v>41.91498320234726</v>
      </c>
      <c r="I289" s="7" t="s">
        <v>399</v>
      </c>
      <c r="J289" s="20">
        <f t="shared" si="17"/>
        <v>391</v>
      </c>
    </row>
    <row r="290" spans="6:10" ht="12.75">
      <c r="F290" s="7" t="s">
        <v>894</v>
      </c>
      <c r="G290" s="20">
        <f t="shared" si="16"/>
        <v>42.097252513024195</v>
      </c>
      <c r="I290" s="7" t="s">
        <v>455</v>
      </c>
      <c r="J290" s="20">
        <f t="shared" si="17"/>
        <v>392</v>
      </c>
    </row>
    <row r="291" spans="6:10" ht="12.75">
      <c r="F291" s="7" t="s">
        <v>959</v>
      </c>
      <c r="G291" s="20">
        <f t="shared" si="16"/>
        <v>42.097252513024195</v>
      </c>
      <c r="I291" s="7" t="s">
        <v>431</v>
      </c>
      <c r="J291" s="20">
        <f t="shared" si="17"/>
        <v>395</v>
      </c>
    </row>
    <row r="292" spans="6:10" ht="12.75">
      <c r="F292" s="7" t="s">
        <v>568</v>
      </c>
      <c r="G292" s="20">
        <f t="shared" si="16"/>
        <v>42.718293169415546</v>
      </c>
      <c r="I292" s="7" t="s">
        <v>456</v>
      </c>
      <c r="J292" s="20">
        <f t="shared" si="17"/>
        <v>397</v>
      </c>
    </row>
    <row r="293" spans="6:10" ht="12.75">
      <c r="F293" s="7" t="s">
        <v>601</v>
      </c>
      <c r="G293" s="20">
        <f t="shared" si="16"/>
        <v>42.718293169415546</v>
      </c>
      <c r="I293" s="7" t="s">
        <v>279</v>
      </c>
      <c r="J293" s="20">
        <f t="shared" si="17"/>
        <v>398</v>
      </c>
    </row>
    <row r="294" spans="6:10" ht="12.75">
      <c r="F294" s="66" t="s">
        <v>999</v>
      </c>
      <c r="G294" s="20">
        <f t="shared" si="16"/>
        <v>42.718293169415546</v>
      </c>
      <c r="I294" s="7" t="s">
        <v>280</v>
      </c>
      <c r="J294" s="20">
        <f t="shared" si="17"/>
        <v>426</v>
      </c>
    </row>
    <row r="295" spans="6:10" ht="12.75">
      <c r="F295" s="7" t="s">
        <v>627</v>
      </c>
      <c r="G295" s="20">
        <f t="shared" si="16"/>
        <v>42.749342836082214</v>
      </c>
      <c r="I295" s="7" t="s">
        <v>457</v>
      </c>
      <c r="J295" s="20">
        <f t="shared" si="17"/>
        <v>431</v>
      </c>
    </row>
    <row r="296" spans="6:10" ht="12.75">
      <c r="F296" s="7" t="s">
        <v>577</v>
      </c>
      <c r="G296" s="20">
        <f t="shared" si="16"/>
        <v>44.61984788210414</v>
      </c>
      <c r="I296" s="7" t="s">
        <v>432</v>
      </c>
      <c r="J296" s="20">
        <f t="shared" si="17"/>
        <v>442</v>
      </c>
    </row>
    <row r="297" spans="6:10" ht="12.75">
      <c r="F297" s="7" t="s">
        <v>529</v>
      </c>
      <c r="G297" s="20">
        <f t="shared" si="16"/>
        <v>47.82245983608221</v>
      </c>
      <c r="I297" s="7" t="s">
        <v>282</v>
      </c>
      <c r="J297" s="20">
        <f t="shared" si="17"/>
        <v>455</v>
      </c>
    </row>
    <row r="298" spans="6:10" ht="12.75">
      <c r="F298" s="7" t="s">
        <v>607</v>
      </c>
      <c r="G298" s="20">
        <f t="shared" si="16"/>
        <v>47.82245983608221</v>
      </c>
      <c r="I298" s="29" t="s">
        <v>433</v>
      </c>
      <c r="J298" s="20">
        <f t="shared" si="17"/>
        <v>487</v>
      </c>
    </row>
    <row r="299" spans="6:10" ht="12.75">
      <c r="F299" s="7" t="s">
        <v>633</v>
      </c>
      <c r="G299" s="20">
        <f t="shared" si="16"/>
        <v>47.85759283608221</v>
      </c>
      <c r="I299" s="7" t="s">
        <v>284</v>
      </c>
      <c r="J299" s="20">
        <f t="shared" si="17"/>
        <v>500</v>
      </c>
    </row>
    <row r="300" spans="6:10" ht="12.75">
      <c r="F300" s="7" t="s">
        <v>653</v>
      </c>
      <c r="G300" s="20">
        <f t="shared" si="16"/>
        <v>47.85759283608221</v>
      </c>
      <c r="I300" s="7" t="s">
        <v>458</v>
      </c>
      <c r="J300" s="20">
        <f t="shared" si="17"/>
        <v>503</v>
      </c>
    </row>
    <row r="301" spans="6:10" ht="12.75">
      <c r="F301" s="7" t="s">
        <v>559</v>
      </c>
      <c r="G301" s="20">
        <f t="shared" si="16"/>
        <v>48.720538757902816</v>
      </c>
      <c r="I301" s="29" t="s">
        <v>434</v>
      </c>
      <c r="J301" s="20">
        <f t="shared" si="17"/>
        <v>529</v>
      </c>
    </row>
    <row r="302" spans="6:10" ht="12.75">
      <c r="F302" s="7" t="s">
        <v>592</v>
      </c>
      <c r="G302" s="20">
        <f t="shared" si="16"/>
        <v>48.720538757902816</v>
      </c>
      <c r="I302" s="7" t="s">
        <v>383</v>
      </c>
      <c r="J302" s="20">
        <f t="shared" si="17"/>
        <v>539</v>
      </c>
    </row>
    <row r="303" spans="6:10" ht="12.75">
      <c r="F303" s="7" t="s">
        <v>966</v>
      </c>
      <c r="G303" s="20">
        <f t="shared" si="16"/>
        <v>48.720538757902816</v>
      </c>
      <c r="I303" s="7" t="s">
        <v>286</v>
      </c>
      <c r="J303" s="20">
        <f t="shared" si="17"/>
        <v>550</v>
      </c>
    </row>
    <row r="304" spans="6:10" ht="12.75">
      <c r="F304" s="7" t="s">
        <v>989</v>
      </c>
      <c r="G304" s="20">
        <f t="shared" si="16"/>
        <v>48.720538757902816</v>
      </c>
      <c r="I304" s="7" t="s">
        <v>459</v>
      </c>
      <c r="J304" s="20">
        <f t="shared" si="17"/>
        <v>593</v>
      </c>
    </row>
    <row r="305" spans="6:10" ht="12.75">
      <c r="F305" s="7" t="s">
        <v>582</v>
      </c>
      <c r="G305" s="20">
        <f t="shared" si="16"/>
        <v>48.80638065988192</v>
      </c>
      <c r="I305" s="7" t="s">
        <v>287</v>
      </c>
      <c r="J305" s="20">
        <f t="shared" si="17"/>
        <v>605</v>
      </c>
    </row>
    <row r="306" spans="6:10" ht="12.75">
      <c r="F306" s="7" t="s">
        <v>618</v>
      </c>
      <c r="G306" s="20">
        <f t="shared" si="16"/>
        <v>48.865376659881925</v>
      </c>
      <c r="I306" s="29" t="s">
        <v>435</v>
      </c>
      <c r="J306" s="20">
        <f t="shared" si="17"/>
        <v>652</v>
      </c>
    </row>
    <row r="307" spans="6:10" ht="12.75">
      <c r="F307" s="7" t="s">
        <v>659</v>
      </c>
      <c r="G307" s="20">
        <f t="shared" si="16"/>
        <v>48.865376659881925</v>
      </c>
      <c r="I307" s="7" t="s">
        <v>289</v>
      </c>
      <c r="J307" s="20">
        <f t="shared" si="17"/>
        <v>665</v>
      </c>
    </row>
    <row r="308" spans="6:10" ht="12.75">
      <c r="F308" s="7" t="s">
        <v>666</v>
      </c>
      <c r="G308" s="20">
        <f t="shared" si="16"/>
        <v>48.865376659881925</v>
      </c>
      <c r="I308" s="7" t="s">
        <v>291</v>
      </c>
      <c r="J308" s="20">
        <f t="shared" si="17"/>
        <v>730</v>
      </c>
    </row>
    <row r="309" spans="6:10" ht="12.75">
      <c r="F309" s="7" t="s">
        <v>689</v>
      </c>
      <c r="G309" s="20">
        <f t="shared" si="16"/>
        <v>48.865376659881925</v>
      </c>
      <c r="I309" s="7" t="s">
        <v>436</v>
      </c>
      <c r="J309" s="20">
        <f t="shared" si="17"/>
        <v>800</v>
      </c>
    </row>
    <row r="310" spans="6:9" ht="12.75">
      <c r="F310" s="7" t="s">
        <v>554</v>
      </c>
      <c r="G310" s="20">
        <f t="shared" si="16"/>
        <v>50.60419695746864</v>
      </c>
      <c r="I310" s="7"/>
    </row>
    <row r="311" spans="6:9" ht="12.75">
      <c r="F311" s="7" t="s">
        <v>935</v>
      </c>
      <c r="G311" s="20">
        <f t="shared" si="16"/>
        <v>50.60419695746864</v>
      </c>
      <c r="I311" s="7"/>
    </row>
    <row r="312" spans="6:9" ht="12.75">
      <c r="F312" s="7" t="s">
        <v>965</v>
      </c>
      <c r="G312" s="20">
        <f t="shared" si="16"/>
        <v>50.60419695746864</v>
      </c>
      <c r="I312" s="7"/>
    </row>
    <row r="313" spans="6:9" ht="12.75">
      <c r="F313" s="7" t="s">
        <v>988</v>
      </c>
      <c r="G313" s="20">
        <f t="shared" si="16"/>
        <v>50.60419695746864</v>
      </c>
      <c r="I313" s="20"/>
    </row>
    <row r="314" spans="6:9" ht="12.75">
      <c r="F314" s="7" t="s">
        <v>576</v>
      </c>
      <c r="G314" s="20">
        <f t="shared" si="16"/>
        <v>52.926626502748874</v>
      </c>
      <c r="I314" s="20"/>
    </row>
    <row r="315" spans="6:9" ht="12.75">
      <c r="F315" s="7" t="s">
        <v>565</v>
      </c>
      <c r="G315" s="20">
        <f t="shared" si="16"/>
        <v>55.52609431345838</v>
      </c>
      <c r="I315" s="20"/>
    </row>
    <row r="316" spans="6:9" ht="12.75">
      <c r="F316" s="7" t="s">
        <v>598</v>
      </c>
      <c r="G316" s="20">
        <f t="shared" si="16"/>
        <v>55.52609431345838</v>
      </c>
      <c r="I316" s="20"/>
    </row>
    <row r="317" spans="6:9" ht="12.75">
      <c r="F317" s="7" t="s">
        <v>624</v>
      </c>
      <c r="G317" s="20">
        <f t="shared" si="16"/>
        <v>55.52609431345838</v>
      </c>
      <c r="I317" s="20"/>
    </row>
    <row r="318" spans="6:9" ht="12.75">
      <c r="F318" s="66" t="s">
        <v>995</v>
      </c>
      <c r="G318" s="20">
        <f t="shared" si="16"/>
        <v>55.52609431345838</v>
      </c>
      <c r="I318" s="20"/>
    </row>
    <row r="319" spans="6:9" ht="12.75">
      <c r="F319" s="7" t="s">
        <v>622</v>
      </c>
      <c r="G319" s="20">
        <f t="shared" si="16"/>
        <v>57.31332510432637</v>
      </c>
      <c r="I319" s="20"/>
    </row>
    <row r="320" spans="6:9" ht="12.75">
      <c r="F320" s="7" t="s">
        <v>692</v>
      </c>
      <c r="G320" s="20">
        <f t="shared" si="16"/>
        <v>57.31332510432637</v>
      </c>
      <c r="I320" s="7"/>
    </row>
    <row r="321" spans="6:9" ht="12.75">
      <c r="F321" s="7" t="s">
        <v>644</v>
      </c>
      <c r="G321" s="20">
        <f t="shared" si="16"/>
        <v>57.38320999321526</v>
      </c>
      <c r="I321" s="7"/>
    </row>
    <row r="322" spans="6:9" ht="12.75">
      <c r="F322" s="7" t="s">
        <v>581</v>
      </c>
      <c r="G322" s="20">
        <f t="shared" si="16"/>
        <v>58.03079316941554</v>
      </c>
      <c r="I322" s="7"/>
    </row>
    <row r="323" spans="6:9" ht="12.75">
      <c r="F323" s="7" t="s">
        <v>617</v>
      </c>
      <c r="G323" s="20">
        <f t="shared" si="16"/>
        <v>58.07409283608221</v>
      </c>
      <c r="I323" s="7"/>
    </row>
    <row r="324" spans="6:9" ht="12.75">
      <c r="F324" s="7" t="s">
        <v>658</v>
      </c>
      <c r="G324" s="20">
        <f t="shared" si="16"/>
        <v>58.07409283608221</v>
      </c>
      <c r="I324" s="7"/>
    </row>
    <row r="325" spans="6:9" ht="12.75">
      <c r="F325" s="7" t="s">
        <v>665</v>
      </c>
      <c r="G325" s="20">
        <f t="shared" si="16"/>
        <v>58.07409283608221</v>
      </c>
      <c r="I325" s="7"/>
    </row>
    <row r="326" spans="6:9" ht="12.75">
      <c r="F326" s="7" t="s">
        <v>688</v>
      </c>
      <c r="G326" s="20">
        <f t="shared" si="16"/>
        <v>58.07409283608221</v>
      </c>
      <c r="I326" s="7"/>
    </row>
    <row r="327" spans="6:9" ht="12.75">
      <c r="F327" s="7" t="s">
        <v>564</v>
      </c>
      <c r="G327" s="20">
        <f aca="true" t="shared" si="18" ref="G327:G369">VLOOKUP(F327,StlSects,4)</f>
        <v>59.11114140191308</v>
      </c>
      <c r="I327" s="7"/>
    </row>
    <row r="328" spans="6:9" ht="12.75">
      <c r="F328" s="7" t="s">
        <v>597</v>
      </c>
      <c r="G328" s="20">
        <f t="shared" si="18"/>
        <v>59.11114140191308</v>
      </c>
      <c r="I328" s="7"/>
    </row>
    <row r="329" spans="6:9" ht="12.75">
      <c r="F329" s="7" t="s">
        <v>972</v>
      </c>
      <c r="G329" s="20">
        <f t="shared" si="18"/>
        <v>59.11114140191308</v>
      </c>
      <c r="I329" s="7"/>
    </row>
    <row r="330" spans="6:9" ht="12.75">
      <c r="F330" s="7" t="s">
        <v>994</v>
      </c>
      <c r="G330" s="20">
        <f t="shared" si="18"/>
        <v>59.11114140191308</v>
      </c>
      <c r="I330" s="7"/>
    </row>
    <row r="331" spans="6:9" ht="12.75">
      <c r="F331" s="7" t="s">
        <v>526</v>
      </c>
      <c r="G331" s="20">
        <f t="shared" si="18"/>
        <v>62.33164986901393</v>
      </c>
      <c r="I331" s="7"/>
    </row>
    <row r="332" spans="6:9" ht="12.75">
      <c r="F332" s="7" t="s">
        <v>604</v>
      </c>
      <c r="G332" s="20">
        <f t="shared" si="18"/>
        <v>62.33164986901393</v>
      </c>
      <c r="I332" s="7"/>
    </row>
    <row r="333" spans="6:9" ht="12.75">
      <c r="F333" s="7" t="s">
        <v>630</v>
      </c>
      <c r="G333" s="20">
        <f t="shared" si="18"/>
        <v>62.33164986901393</v>
      </c>
      <c r="I333" s="7"/>
    </row>
    <row r="334" spans="6:9" ht="12.75">
      <c r="F334" s="7" t="s">
        <v>650</v>
      </c>
      <c r="G334" s="20">
        <f t="shared" si="18"/>
        <v>62.33164986901393</v>
      </c>
      <c r="I334" s="7"/>
    </row>
    <row r="335" spans="6:9" ht="12.75">
      <c r="F335" s="7" t="s">
        <v>648</v>
      </c>
      <c r="G335" s="20">
        <f t="shared" si="18"/>
        <v>65.82026954877081</v>
      </c>
      <c r="I335" s="7"/>
    </row>
    <row r="336" spans="6:9" ht="12.75">
      <c r="F336" s="7" t="s">
        <v>684</v>
      </c>
      <c r="G336" s="20">
        <f t="shared" si="18"/>
        <v>65.82026954877081</v>
      </c>
      <c r="I336" s="7"/>
    </row>
    <row r="337" spans="6:9" ht="12.75">
      <c r="F337" s="7" t="s">
        <v>629</v>
      </c>
      <c r="G337" s="20">
        <f t="shared" si="18"/>
        <v>67.5908255130242</v>
      </c>
      <c r="I337" s="7"/>
    </row>
    <row r="338" spans="6:9" ht="12.75">
      <c r="F338" s="7" t="s">
        <v>570</v>
      </c>
      <c r="G338" s="20">
        <f t="shared" si="18"/>
        <v>67.61808584635753</v>
      </c>
      <c r="I338" s="7"/>
    </row>
    <row r="339" spans="6:9" ht="12.75">
      <c r="F339" s="7" t="s">
        <v>603</v>
      </c>
      <c r="G339" s="20">
        <f t="shared" si="18"/>
        <v>67.61808584635753</v>
      </c>
      <c r="I339" s="7"/>
    </row>
    <row r="340" spans="6:9" ht="12.75">
      <c r="F340" s="20" t="s">
        <v>1001</v>
      </c>
      <c r="G340" s="20">
        <f t="shared" si="18"/>
        <v>67.61808584635753</v>
      </c>
      <c r="I340" s="7"/>
    </row>
    <row r="341" spans="6:9" ht="12.75">
      <c r="F341" s="7" t="s">
        <v>621</v>
      </c>
      <c r="G341" s="20">
        <f t="shared" si="18"/>
        <v>68.23912650274887</v>
      </c>
      <c r="I341" s="7"/>
    </row>
    <row r="342" spans="6:9" ht="12.75">
      <c r="F342" s="7" t="s">
        <v>643</v>
      </c>
      <c r="G342" s="20">
        <f t="shared" si="18"/>
        <v>68.29059283608221</v>
      </c>
      <c r="I342" s="7"/>
    </row>
    <row r="343" spans="6:9" ht="12.75">
      <c r="F343" s="7" t="s">
        <v>691</v>
      </c>
      <c r="G343" s="20">
        <f t="shared" si="18"/>
        <v>68.29059283608221</v>
      </c>
      <c r="I343" s="7"/>
    </row>
    <row r="344" spans="6:9" ht="12.75">
      <c r="F344" s="7" t="s">
        <v>574</v>
      </c>
      <c r="G344" s="20">
        <f t="shared" si="18"/>
        <v>69.13720542456949</v>
      </c>
      <c r="I344" s="7"/>
    </row>
    <row r="345" spans="6:9" ht="12.75">
      <c r="F345" s="7" t="s">
        <v>578</v>
      </c>
      <c r="G345" s="20">
        <f t="shared" si="18"/>
        <v>75.94276098012504</v>
      </c>
      <c r="I345" s="7"/>
    </row>
    <row r="346" spans="6:9" ht="12.75">
      <c r="F346" s="7" t="s">
        <v>615</v>
      </c>
      <c r="G346" s="20">
        <f t="shared" si="18"/>
        <v>75.94276098012504</v>
      </c>
      <c r="I346" s="20"/>
    </row>
    <row r="347" spans="6:9" ht="12.75">
      <c r="F347" s="7" t="s">
        <v>656</v>
      </c>
      <c r="G347" s="20">
        <f t="shared" si="18"/>
        <v>75.94276098012504</v>
      </c>
      <c r="I347" s="20"/>
    </row>
    <row r="348" spans="6:9" ht="12.75">
      <c r="F348" s="7" t="s">
        <v>663</v>
      </c>
      <c r="G348" s="20">
        <f t="shared" si="18"/>
        <v>75.94276098012504</v>
      </c>
      <c r="I348" s="20"/>
    </row>
    <row r="349" spans="6:9" ht="12.75">
      <c r="F349" s="7" t="s">
        <v>686</v>
      </c>
      <c r="G349" s="20">
        <f t="shared" si="18"/>
        <v>75.94276098012504</v>
      </c>
      <c r="I349" s="20"/>
    </row>
    <row r="350" spans="6:9" ht="12.75">
      <c r="F350" s="7" t="s">
        <v>635</v>
      </c>
      <c r="G350" s="20">
        <f t="shared" si="18"/>
        <v>76.0936866241353</v>
      </c>
      <c r="I350" s="20"/>
    </row>
    <row r="351" spans="6:9" ht="12.75">
      <c r="F351" s="7" t="s">
        <v>655</v>
      </c>
      <c r="G351" s="20">
        <f t="shared" si="18"/>
        <v>76.0936866241353</v>
      </c>
      <c r="I351" s="20"/>
    </row>
    <row r="352" spans="6:9" ht="12.75">
      <c r="F352" s="7" t="s">
        <v>531</v>
      </c>
      <c r="G352" s="20">
        <f t="shared" si="18"/>
        <v>76.12503029080197</v>
      </c>
      <c r="I352" s="20"/>
    </row>
    <row r="353" spans="6:9" ht="12.75">
      <c r="F353" s="7" t="s">
        <v>609</v>
      </c>
      <c r="G353" s="20">
        <f t="shared" si="18"/>
        <v>76.12503029080197</v>
      </c>
      <c r="I353" s="20"/>
    </row>
    <row r="354" spans="6:9" ht="12.75">
      <c r="F354" s="7" t="s">
        <v>647</v>
      </c>
      <c r="G354" s="20">
        <f t="shared" si="18"/>
        <v>78.4474598360822</v>
      </c>
      <c r="I354" s="20"/>
    </row>
    <row r="355" spans="6:9" ht="12.75">
      <c r="F355" s="7" t="s">
        <v>683</v>
      </c>
      <c r="G355" s="20">
        <f t="shared" si="18"/>
        <v>78.4474598360822</v>
      </c>
      <c r="I355" s="20"/>
    </row>
    <row r="356" spans="6:9" ht="12.75">
      <c r="F356" s="7" t="s">
        <v>620</v>
      </c>
      <c r="G356" s="20">
        <f t="shared" si="18"/>
        <v>89.55387209123616</v>
      </c>
      <c r="I356" s="20"/>
    </row>
    <row r="357" spans="6:9" ht="12.75">
      <c r="F357" s="7" t="s">
        <v>642</v>
      </c>
      <c r="G357" s="20">
        <f t="shared" si="18"/>
        <v>89.55387209123616</v>
      </c>
      <c r="I357" s="20"/>
    </row>
    <row r="358" spans="6:9" ht="12.75">
      <c r="F358" s="7" t="s">
        <v>690</v>
      </c>
      <c r="G358" s="20">
        <f t="shared" si="18"/>
        <v>89.55387209123616</v>
      </c>
      <c r="I358" s="20"/>
    </row>
    <row r="359" spans="6:9" ht="12.75">
      <c r="F359" s="7" t="s">
        <v>619</v>
      </c>
      <c r="G359" s="20">
        <f t="shared" si="18"/>
        <v>93.09940884635752</v>
      </c>
      <c r="I359" s="20"/>
    </row>
    <row r="360" spans="6:9" ht="12.75">
      <c r="F360" s="7" t="s">
        <v>660</v>
      </c>
      <c r="G360" s="20">
        <f t="shared" si="18"/>
        <v>93.09940884635752</v>
      </c>
      <c r="I360" s="20"/>
    </row>
    <row r="361" spans="6:9" ht="12.75">
      <c r="F361" s="7" t="s">
        <v>667</v>
      </c>
      <c r="G361" s="20">
        <f t="shared" si="18"/>
        <v>93.09940884635752</v>
      </c>
      <c r="I361" s="20"/>
    </row>
    <row r="362" spans="6:9" ht="12.75">
      <c r="F362" s="7" t="s">
        <v>583</v>
      </c>
      <c r="G362" s="20">
        <f t="shared" si="18"/>
        <v>93.13891917969086</v>
      </c>
      <c r="I362" s="20"/>
    </row>
    <row r="363" spans="6:9" ht="12.75">
      <c r="F363" s="7" t="s">
        <v>646</v>
      </c>
      <c r="G363" s="20">
        <f t="shared" si="18"/>
        <v>103</v>
      </c>
      <c r="I363" s="20"/>
    </row>
    <row r="364" spans="6:9" ht="12.75">
      <c r="F364" s="7" t="s">
        <v>682</v>
      </c>
      <c r="G364" s="20">
        <f t="shared" si="18"/>
        <v>103</v>
      </c>
      <c r="I364" s="20"/>
    </row>
    <row r="365" spans="6:9" ht="12.75">
      <c r="F365" s="7" t="s">
        <v>623</v>
      </c>
      <c r="G365" s="20">
        <f t="shared" si="18"/>
        <v>110</v>
      </c>
      <c r="I365" s="20"/>
    </row>
    <row r="366" spans="6:9" ht="12.75">
      <c r="F366" s="7" t="s">
        <v>645</v>
      </c>
      <c r="G366" s="20">
        <f t="shared" si="18"/>
        <v>110</v>
      </c>
      <c r="I366" s="7"/>
    </row>
    <row r="367" spans="6:9" ht="12.75">
      <c r="F367" s="7" t="s">
        <v>693</v>
      </c>
      <c r="G367" s="20">
        <f t="shared" si="18"/>
        <v>110</v>
      </c>
      <c r="I367" s="7"/>
    </row>
    <row r="368" spans="6:9" ht="12.75">
      <c r="F368" s="7" t="s">
        <v>649</v>
      </c>
      <c r="G368" s="20">
        <f t="shared" si="18"/>
        <v>127</v>
      </c>
      <c r="I368" s="7"/>
    </row>
    <row r="369" spans="6:9" ht="12.75">
      <c r="F369" s="7" t="s">
        <v>685</v>
      </c>
      <c r="G369" s="20">
        <f t="shared" si="18"/>
        <v>127</v>
      </c>
      <c r="I369" s="7"/>
    </row>
    <row r="370" ht="12.75">
      <c r="I370" s="7"/>
    </row>
    <row r="371" ht="12.75">
      <c r="I371" s="7"/>
    </row>
    <row r="372" ht="12.75">
      <c r="I372" s="7"/>
    </row>
    <row r="373" ht="12.75">
      <c r="I373" s="7"/>
    </row>
    <row r="374" ht="12.75">
      <c r="I374" s="7"/>
    </row>
    <row r="375" ht="12.75">
      <c r="I375" s="7"/>
    </row>
    <row r="376" ht="12.75">
      <c r="I376" s="7"/>
    </row>
    <row r="377" ht="12.75">
      <c r="I377" s="7"/>
    </row>
    <row r="378" ht="12.75">
      <c r="I378" s="7"/>
    </row>
    <row r="379" ht="12.75">
      <c r="I379" s="7"/>
    </row>
    <row r="380" ht="12.75">
      <c r="I380" s="7"/>
    </row>
    <row r="381" ht="12.75">
      <c r="I381" s="7"/>
    </row>
    <row r="382" ht="12.75">
      <c r="I382" s="7"/>
    </row>
    <row r="383" ht="12.75">
      <c r="I383" s="7"/>
    </row>
    <row r="384" ht="12.75">
      <c r="I384" s="7"/>
    </row>
    <row r="385" ht="12.75">
      <c r="I385" s="7"/>
    </row>
    <row r="386" ht="12.75">
      <c r="I386" s="7"/>
    </row>
    <row r="387" ht="12.75">
      <c r="I387" s="7"/>
    </row>
    <row r="388" ht="12.75">
      <c r="I388" s="7"/>
    </row>
    <row r="389" ht="12.75">
      <c r="I389" s="7"/>
    </row>
    <row r="390" ht="12.75">
      <c r="I390" s="7"/>
    </row>
    <row r="391" ht="12.75">
      <c r="I391" s="7"/>
    </row>
    <row r="392" ht="12.75">
      <c r="I392" s="7"/>
    </row>
    <row r="393" ht="12.75">
      <c r="I393" s="7"/>
    </row>
    <row r="394" ht="12.75">
      <c r="I394" s="7"/>
    </row>
    <row r="395" ht="12.75">
      <c r="I395" s="7"/>
    </row>
    <row r="396" ht="12.75">
      <c r="I396" s="20"/>
    </row>
    <row r="397" ht="12.75">
      <c r="I397" s="20"/>
    </row>
    <row r="398" ht="12.75">
      <c r="I398" s="20"/>
    </row>
    <row r="399" ht="12.75">
      <c r="I399" s="20"/>
    </row>
    <row r="400" ht="12.75">
      <c r="I400" s="20"/>
    </row>
    <row r="401" ht="12.75">
      <c r="I401" s="20"/>
    </row>
    <row r="402" ht="12.75">
      <c r="I402" s="20"/>
    </row>
    <row r="403" ht="12.75">
      <c r="I403" s="20"/>
    </row>
    <row r="404" ht="12.75">
      <c r="I404" s="20"/>
    </row>
    <row r="405" ht="12.75">
      <c r="I405" s="20"/>
    </row>
    <row r="406" ht="12.75">
      <c r="I406" s="20"/>
    </row>
    <row r="407" ht="12.75">
      <c r="I407" s="20"/>
    </row>
    <row r="408" ht="12.75">
      <c r="I408" s="20"/>
    </row>
    <row r="409" ht="12.75">
      <c r="I409" s="7"/>
    </row>
    <row r="410" ht="12.75">
      <c r="I410" s="7"/>
    </row>
    <row r="411" ht="12.75">
      <c r="I411" s="7"/>
    </row>
    <row r="412" ht="12.75">
      <c r="I412" s="7"/>
    </row>
    <row r="413" ht="12.75">
      <c r="I413" s="7"/>
    </row>
    <row r="414" ht="12.75">
      <c r="I414" s="7"/>
    </row>
    <row r="415" ht="12.75">
      <c r="I415" s="7"/>
    </row>
    <row r="416" ht="12.75">
      <c r="I416" s="7"/>
    </row>
    <row r="417" ht="12.75">
      <c r="I417" s="7"/>
    </row>
    <row r="418" ht="12.75">
      <c r="I418" s="7"/>
    </row>
    <row r="419" ht="12.75">
      <c r="I419" s="7"/>
    </row>
    <row r="420" ht="12.75">
      <c r="I420" s="7"/>
    </row>
    <row r="421" ht="12.75">
      <c r="I421" s="7"/>
    </row>
    <row r="422" ht="12.75">
      <c r="I422" s="7"/>
    </row>
    <row r="423" ht="12.75">
      <c r="I423" s="7"/>
    </row>
    <row r="424" ht="12.75">
      <c r="I424" s="7"/>
    </row>
    <row r="425" ht="12.75">
      <c r="I425" s="7"/>
    </row>
    <row r="426" ht="12.75">
      <c r="I426" s="7"/>
    </row>
    <row r="427" ht="12.75">
      <c r="I427" s="7"/>
    </row>
    <row r="428" ht="12.75">
      <c r="I428" s="7"/>
    </row>
    <row r="429" ht="12.75">
      <c r="I429" s="7"/>
    </row>
    <row r="430" ht="12.75">
      <c r="I430" s="7"/>
    </row>
    <row r="431" ht="12.75">
      <c r="I431" s="7"/>
    </row>
    <row r="432" ht="12.75">
      <c r="I432" s="7"/>
    </row>
    <row r="433" ht="12.75">
      <c r="I433" s="7"/>
    </row>
    <row r="434" ht="12.75">
      <c r="I434" s="7"/>
    </row>
    <row r="435" ht="12.75">
      <c r="I435" s="7"/>
    </row>
    <row r="436" ht="12.75">
      <c r="I436" s="7"/>
    </row>
    <row r="437" ht="12.75">
      <c r="I437" s="20"/>
    </row>
    <row r="438" ht="12.75">
      <c r="I438" s="20"/>
    </row>
    <row r="439" ht="12.75">
      <c r="I439" s="20"/>
    </row>
    <row r="440" ht="12.75">
      <c r="I440" s="20"/>
    </row>
    <row r="441" ht="12.75">
      <c r="I441" s="20"/>
    </row>
    <row r="442" ht="12.75">
      <c r="I442" s="20"/>
    </row>
    <row r="443" ht="12.75">
      <c r="I443" s="7"/>
    </row>
    <row r="444" ht="12.75">
      <c r="I444" s="7"/>
    </row>
    <row r="445" ht="12.75">
      <c r="I445" s="7"/>
    </row>
    <row r="446" ht="12.75">
      <c r="I446" s="7"/>
    </row>
    <row r="447" ht="12.75">
      <c r="I447" s="7"/>
    </row>
    <row r="448" ht="12.75">
      <c r="I448" s="7"/>
    </row>
    <row r="449" ht="12.75">
      <c r="I449" s="7"/>
    </row>
    <row r="450" ht="12.75">
      <c r="I450" s="7"/>
    </row>
    <row r="451" ht="12.75">
      <c r="I451" s="7"/>
    </row>
    <row r="452" ht="12.75">
      <c r="I452" s="7"/>
    </row>
    <row r="453" ht="12.75">
      <c r="I453" s="7"/>
    </row>
    <row r="454" ht="12.75">
      <c r="I454" s="7"/>
    </row>
    <row r="455" ht="12.75">
      <c r="I455" s="7"/>
    </row>
    <row r="456" ht="12.75">
      <c r="I456" s="7"/>
    </row>
    <row r="457" ht="12.75">
      <c r="I457" s="7"/>
    </row>
    <row r="458" ht="12.75">
      <c r="I458" s="7"/>
    </row>
    <row r="459" ht="12.75">
      <c r="I459" s="7"/>
    </row>
    <row r="460" ht="12.75">
      <c r="I460" s="7"/>
    </row>
    <row r="461" ht="12.75">
      <c r="I461" s="7"/>
    </row>
    <row r="462" ht="12.75">
      <c r="I462" s="7"/>
    </row>
    <row r="463" ht="12.75">
      <c r="I463" s="7"/>
    </row>
    <row r="464" ht="12.75">
      <c r="I464" s="7"/>
    </row>
    <row r="465" ht="12.75">
      <c r="I465" s="7"/>
    </row>
    <row r="466" ht="12.75">
      <c r="I466" s="7"/>
    </row>
    <row r="467" ht="12.75">
      <c r="I467" s="7"/>
    </row>
    <row r="468" ht="12.75">
      <c r="I468" s="7"/>
    </row>
    <row r="469" ht="12.75">
      <c r="I469" s="7"/>
    </row>
    <row r="470" ht="12.75">
      <c r="I470" s="7"/>
    </row>
    <row r="471" ht="12.75">
      <c r="I471" s="7"/>
    </row>
    <row r="472" ht="12.75">
      <c r="I472" s="7"/>
    </row>
    <row r="473" ht="12.75">
      <c r="I473" s="7"/>
    </row>
    <row r="474" ht="12.75">
      <c r="I474" s="20"/>
    </row>
    <row r="475" ht="12.75">
      <c r="I475" s="20"/>
    </row>
    <row r="476" ht="12.75">
      <c r="I476" s="20"/>
    </row>
    <row r="477" ht="12.75">
      <c r="I477" s="20"/>
    </row>
    <row r="478" ht="12.75">
      <c r="I478" s="20"/>
    </row>
    <row r="479" ht="12.75">
      <c r="I479" s="7"/>
    </row>
    <row r="480" ht="12.75">
      <c r="I480" s="7"/>
    </row>
    <row r="481" ht="12.75">
      <c r="I481" s="7"/>
    </row>
    <row r="482" ht="12.75">
      <c r="I482" s="7"/>
    </row>
    <row r="483" ht="12.75">
      <c r="I483" s="7"/>
    </row>
    <row r="484" ht="12.75">
      <c r="I484" s="7"/>
    </row>
    <row r="485" ht="12.75">
      <c r="I485" s="7"/>
    </row>
    <row r="486" ht="12.75">
      <c r="I486" s="7"/>
    </row>
    <row r="487" ht="12.75">
      <c r="I487" s="7"/>
    </row>
    <row r="488" ht="12.75">
      <c r="I488" s="7"/>
    </row>
    <row r="489" ht="12.75">
      <c r="I489" s="7"/>
    </row>
    <row r="490" ht="12.75">
      <c r="I490" s="7"/>
    </row>
    <row r="491" ht="12.75">
      <c r="I491" s="7"/>
    </row>
    <row r="492" ht="12.75">
      <c r="I492" s="7"/>
    </row>
    <row r="493" ht="12.75">
      <c r="I493" s="7"/>
    </row>
    <row r="494" ht="12.75">
      <c r="I494" s="7"/>
    </row>
    <row r="495" ht="12.75">
      <c r="I495" s="7"/>
    </row>
    <row r="496" ht="12.75">
      <c r="I496" s="66"/>
    </row>
    <row r="497" ht="12.75">
      <c r="I497" s="66"/>
    </row>
    <row r="498" ht="12.75">
      <c r="I498" s="20"/>
    </row>
    <row r="499" ht="12.75">
      <c r="I499" s="66"/>
    </row>
    <row r="500" ht="12.75">
      <c r="I500" s="66"/>
    </row>
    <row r="501" ht="12.75">
      <c r="I501" s="66"/>
    </row>
    <row r="502" ht="12.75">
      <c r="I502" s="2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W89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1.7109375" style="13" bestFit="1" customWidth="1"/>
    <col min="2" max="2" width="5.7109375" style="13" bestFit="1" customWidth="1"/>
    <col min="3" max="3" width="4.28125" style="13" customWidth="1"/>
    <col min="4" max="4" width="6.57421875" style="31" bestFit="1" customWidth="1"/>
    <col min="5" max="5" width="6.140625" style="31" bestFit="1" customWidth="1"/>
    <col min="6" max="7" width="5.140625" style="13" bestFit="1" customWidth="1"/>
    <col min="8" max="8" width="6.140625" style="16" customWidth="1"/>
    <col min="9" max="9" width="5.140625" style="16" bestFit="1" customWidth="1"/>
    <col min="10" max="10" width="4.140625" style="16" bestFit="1" customWidth="1"/>
    <col min="11" max="11" width="6.140625" style="16" customWidth="1"/>
    <col min="12" max="12" width="6.57421875" style="16" customWidth="1"/>
    <col min="13" max="13" width="6.140625" style="16" customWidth="1"/>
    <col min="14" max="14" width="7.140625" style="16" customWidth="1"/>
    <col min="15" max="15" width="8.140625" style="16" bestFit="1" customWidth="1"/>
    <col min="16" max="16" width="6.140625" style="16" customWidth="1"/>
    <col min="17" max="17" width="6.140625" style="16" bestFit="1" customWidth="1"/>
    <col min="18" max="19" width="7.140625" style="16" customWidth="1"/>
    <col min="20" max="21" width="6.00390625" style="13" bestFit="1" customWidth="1"/>
    <col min="22" max="22" width="6.140625" style="13" customWidth="1"/>
    <col min="23" max="23" width="7.00390625" style="13" bestFit="1" customWidth="1"/>
    <col min="24" max="24" width="6.00390625" style="13" bestFit="1" customWidth="1"/>
    <col min="25" max="25" width="7.7109375" style="13" bestFit="1" customWidth="1"/>
    <col min="26" max="26" width="5.140625" style="13" bestFit="1" customWidth="1"/>
    <col min="27" max="27" width="6.28125" style="13" bestFit="1" customWidth="1"/>
    <col min="28" max="29" width="5.140625" style="13" bestFit="1" customWidth="1"/>
    <col min="30" max="30" width="6.57421875" style="13" bestFit="1" customWidth="1"/>
    <col min="31" max="32" width="7.140625" style="13" bestFit="1" customWidth="1"/>
    <col min="33" max="33" width="6.140625" style="13" bestFit="1" customWidth="1"/>
    <col min="34" max="34" width="7.00390625" style="13" bestFit="1" customWidth="1"/>
    <col min="35" max="35" width="6.57421875" style="13" bestFit="1" customWidth="1"/>
    <col min="36" max="36" width="7.00390625" style="13" bestFit="1" customWidth="1"/>
    <col min="37" max="37" width="6.00390625" style="13" bestFit="1" customWidth="1"/>
    <col min="38" max="38" width="6.140625" style="13" bestFit="1" customWidth="1"/>
    <col min="39" max="39" width="8.140625" style="13" bestFit="1" customWidth="1"/>
    <col min="40" max="40" width="9.28125" style="13" bestFit="1" customWidth="1"/>
    <col min="41" max="41" width="6.140625" style="13" customWidth="1"/>
    <col min="42" max="42" width="5.57421875" style="13" bestFit="1" customWidth="1"/>
    <col min="43" max="45" width="6.140625" style="13" bestFit="1" customWidth="1"/>
    <col min="46" max="47" width="6.00390625" style="13" bestFit="1" customWidth="1"/>
    <col min="48" max="48" width="12.00390625" style="13" bestFit="1" customWidth="1"/>
    <col min="49" max="49" width="6.00390625" style="13" bestFit="1" customWidth="1"/>
    <col min="50" max="16384" width="9.140625" style="13" customWidth="1"/>
  </cols>
  <sheetData>
    <row r="1" spans="1:49" s="3" customFormat="1" ht="12.75">
      <c r="A1" s="3">
        <v>1</v>
      </c>
      <c r="B1" s="3">
        <v>2</v>
      </c>
      <c r="C1" s="3">
        <v>3</v>
      </c>
      <c r="D1" s="4">
        <v>4</v>
      </c>
      <c r="E1" s="3">
        <v>5</v>
      </c>
      <c r="F1" s="3">
        <v>6</v>
      </c>
      <c r="G1" s="4">
        <v>7</v>
      </c>
      <c r="H1" s="3">
        <v>8</v>
      </c>
      <c r="I1" s="3">
        <v>9</v>
      </c>
      <c r="J1" s="4">
        <v>10</v>
      </c>
      <c r="K1" s="3">
        <v>11</v>
      </c>
      <c r="L1" s="3">
        <v>12</v>
      </c>
      <c r="M1" s="4">
        <v>13</v>
      </c>
      <c r="N1" s="3">
        <v>14</v>
      </c>
      <c r="O1" s="3">
        <v>15</v>
      </c>
      <c r="P1" s="4">
        <v>16</v>
      </c>
      <c r="Q1" s="3">
        <v>17</v>
      </c>
      <c r="R1" s="3">
        <v>18</v>
      </c>
      <c r="S1" s="4">
        <v>19</v>
      </c>
      <c r="T1" s="3">
        <v>20</v>
      </c>
      <c r="U1" s="3">
        <v>21</v>
      </c>
      <c r="V1" s="4">
        <v>22</v>
      </c>
      <c r="W1" s="3">
        <v>23</v>
      </c>
      <c r="X1" s="3">
        <v>24</v>
      </c>
      <c r="Y1" s="4">
        <v>25</v>
      </c>
      <c r="Z1" s="3">
        <v>26</v>
      </c>
      <c r="AA1" s="3">
        <v>27</v>
      </c>
      <c r="AB1" s="4">
        <v>28</v>
      </c>
      <c r="AC1" s="3">
        <v>29</v>
      </c>
      <c r="AD1" s="3">
        <v>30</v>
      </c>
      <c r="AE1" s="4">
        <v>31</v>
      </c>
      <c r="AF1" s="3">
        <v>32</v>
      </c>
      <c r="AG1" s="3">
        <v>33</v>
      </c>
      <c r="AH1" s="4">
        <v>34</v>
      </c>
      <c r="AI1" s="3">
        <v>35</v>
      </c>
      <c r="AJ1" s="3">
        <v>36</v>
      </c>
      <c r="AK1" s="4">
        <v>37</v>
      </c>
      <c r="AL1" s="3">
        <v>38</v>
      </c>
      <c r="AM1" s="3">
        <v>39</v>
      </c>
      <c r="AN1" s="4">
        <v>40</v>
      </c>
      <c r="AO1" s="3">
        <v>41</v>
      </c>
      <c r="AP1" s="3">
        <v>42</v>
      </c>
      <c r="AQ1" s="4">
        <v>43</v>
      </c>
      <c r="AR1" s="3">
        <v>44</v>
      </c>
      <c r="AS1" s="3">
        <v>45</v>
      </c>
      <c r="AT1" s="4">
        <v>46</v>
      </c>
      <c r="AU1" s="3">
        <v>47</v>
      </c>
      <c r="AV1" s="3">
        <v>48</v>
      </c>
      <c r="AW1" s="4">
        <v>49</v>
      </c>
    </row>
    <row r="2" spans="1:49" s="6" customFormat="1" ht="12.75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16</v>
      </c>
      <c r="G2" s="5" t="s">
        <v>39</v>
      </c>
      <c r="H2" s="5" t="s">
        <v>40</v>
      </c>
      <c r="I2" s="5" t="s">
        <v>41</v>
      </c>
      <c r="J2" s="5" t="s">
        <v>42</v>
      </c>
      <c r="K2" s="5" t="s">
        <v>43</v>
      </c>
      <c r="L2" s="5" t="s">
        <v>44</v>
      </c>
      <c r="M2" s="5" t="s">
        <v>45</v>
      </c>
      <c r="N2" s="5" t="s">
        <v>46</v>
      </c>
      <c r="O2" s="5" t="s">
        <v>47</v>
      </c>
      <c r="P2" s="5" t="s">
        <v>48</v>
      </c>
      <c r="Q2" s="5" t="s">
        <v>49</v>
      </c>
      <c r="R2" s="5" t="s">
        <v>50</v>
      </c>
      <c r="S2" s="5" t="s">
        <v>51</v>
      </c>
      <c r="T2" s="5" t="s">
        <v>52</v>
      </c>
      <c r="U2" s="5" t="s">
        <v>53</v>
      </c>
      <c r="V2" s="5" t="s">
        <v>54</v>
      </c>
      <c r="W2" s="5" t="s">
        <v>55</v>
      </c>
      <c r="X2" s="5" t="s">
        <v>56</v>
      </c>
      <c r="Y2" s="5" t="s">
        <v>57</v>
      </c>
      <c r="Z2" s="5" t="s">
        <v>58</v>
      </c>
      <c r="AA2" s="5" t="s">
        <v>59</v>
      </c>
      <c r="AB2" s="5" t="s">
        <v>60</v>
      </c>
      <c r="AC2" s="5" t="s">
        <v>61</v>
      </c>
      <c r="AD2" s="5" t="s">
        <v>62</v>
      </c>
      <c r="AE2" s="5" t="s">
        <v>63</v>
      </c>
      <c r="AF2" s="5" t="s">
        <v>64</v>
      </c>
      <c r="AG2" s="5" t="s">
        <v>65</v>
      </c>
      <c r="AH2" s="5" t="s">
        <v>66</v>
      </c>
      <c r="AI2" s="5" t="s">
        <v>67</v>
      </c>
      <c r="AJ2" s="5" t="s">
        <v>68</v>
      </c>
      <c r="AK2" s="5" t="s">
        <v>69</v>
      </c>
      <c r="AL2" s="5" t="s">
        <v>70</v>
      </c>
      <c r="AM2" s="5" t="s">
        <v>71</v>
      </c>
      <c r="AN2" s="5" t="s">
        <v>72</v>
      </c>
      <c r="AO2" s="5" t="s">
        <v>73</v>
      </c>
      <c r="AP2" s="5" t="s">
        <v>74</v>
      </c>
      <c r="AQ2" s="5" t="s">
        <v>75</v>
      </c>
      <c r="AR2" s="5" t="s">
        <v>76</v>
      </c>
      <c r="AS2" s="5" t="s">
        <v>77</v>
      </c>
      <c r="AT2" s="5" t="s">
        <v>78</v>
      </c>
      <c r="AU2" s="5" t="s">
        <v>79</v>
      </c>
      <c r="AV2" s="5" t="s">
        <v>80</v>
      </c>
      <c r="AW2" s="5" t="s">
        <v>81</v>
      </c>
    </row>
    <row r="3" spans="1:49" ht="12.75">
      <c r="A3" s="7" t="s">
        <v>82</v>
      </c>
      <c r="B3" s="4" t="s">
        <v>73</v>
      </c>
      <c r="C3" s="7" t="s">
        <v>83</v>
      </c>
      <c r="D3" s="8">
        <v>15.3</v>
      </c>
      <c r="E3" s="9">
        <v>4.48</v>
      </c>
      <c r="F3" s="8">
        <v>10</v>
      </c>
      <c r="G3" s="4">
        <v>0</v>
      </c>
      <c r="H3" s="7">
        <v>0</v>
      </c>
      <c r="I3" s="10">
        <v>2.6</v>
      </c>
      <c r="J3" s="7">
        <v>0</v>
      </c>
      <c r="K3" s="7">
        <v>0</v>
      </c>
      <c r="L3" s="11">
        <v>0.24</v>
      </c>
      <c r="M3" s="11">
        <v>0.436</v>
      </c>
      <c r="N3" s="7">
        <v>0</v>
      </c>
      <c r="O3" s="7">
        <v>0</v>
      </c>
      <c r="P3" s="10">
        <v>0</v>
      </c>
      <c r="Q3" s="10">
        <v>1</v>
      </c>
      <c r="R3" s="7">
        <v>1</v>
      </c>
      <c r="S3" s="7">
        <v>0</v>
      </c>
      <c r="T3" s="11">
        <v>0.634</v>
      </c>
      <c r="U3" s="10">
        <v>0</v>
      </c>
      <c r="V3" s="11">
        <v>0.796</v>
      </c>
      <c r="W3" s="11">
        <v>0.224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8">
        <v>67.3</v>
      </c>
      <c r="AE3" s="8">
        <v>15.9</v>
      </c>
      <c r="AF3" s="8">
        <v>13.5</v>
      </c>
      <c r="AG3" s="9">
        <v>3.87</v>
      </c>
      <c r="AH3" s="9">
        <v>2.27</v>
      </c>
      <c r="AI3" s="9">
        <v>2.34</v>
      </c>
      <c r="AJ3" s="9">
        <v>1.15</v>
      </c>
      <c r="AK3" s="12">
        <v>0.711</v>
      </c>
      <c r="AL3" s="10">
        <v>0</v>
      </c>
      <c r="AM3" s="12">
        <v>0.209</v>
      </c>
      <c r="AN3" s="8">
        <v>45.5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4.19</v>
      </c>
      <c r="AU3" s="11">
        <v>0.884</v>
      </c>
      <c r="AV3" s="10">
        <v>0</v>
      </c>
      <c r="AW3" s="10">
        <v>0</v>
      </c>
    </row>
    <row r="4" spans="1:49" ht="12.75">
      <c r="A4" s="7" t="s">
        <v>84</v>
      </c>
      <c r="B4" s="4" t="s">
        <v>73</v>
      </c>
      <c r="C4" s="7" t="s">
        <v>83</v>
      </c>
      <c r="D4" s="8">
        <v>20</v>
      </c>
      <c r="E4" s="9">
        <v>5.87</v>
      </c>
      <c r="F4" s="8">
        <v>10</v>
      </c>
      <c r="G4" s="4">
        <v>0</v>
      </c>
      <c r="H4" s="7">
        <v>0</v>
      </c>
      <c r="I4" s="10">
        <v>2.74</v>
      </c>
      <c r="J4" s="7">
        <v>0</v>
      </c>
      <c r="K4" s="7">
        <v>0</v>
      </c>
      <c r="L4" s="11">
        <v>0.379</v>
      </c>
      <c r="M4" s="11">
        <v>0.436</v>
      </c>
      <c r="N4" s="7">
        <v>0</v>
      </c>
      <c r="O4" s="7">
        <v>0</v>
      </c>
      <c r="P4" s="10">
        <v>0</v>
      </c>
      <c r="Q4" s="10">
        <v>1</v>
      </c>
      <c r="R4" s="7">
        <v>1</v>
      </c>
      <c r="S4" s="7">
        <v>0</v>
      </c>
      <c r="T4" s="11">
        <v>0.606</v>
      </c>
      <c r="U4" s="10">
        <v>0</v>
      </c>
      <c r="V4" s="11">
        <v>0.636</v>
      </c>
      <c r="W4" s="11">
        <v>0.294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8">
        <v>78.9</v>
      </c>
      <c r="AE4" s="8">
        <v>19.4</v>
      </c>
      <c r="AF4" s="8">
        <v>15.8</v>
      </c>
      <c r="AG4" s="9">
        <v>3.66</v>
      </c>
      <c r="AH4" s="9">
        <v>2.8</v>
      </c>
      <c r="AI4" s="9">
        <v>2.7</v>
      </c>
      <c r="AJ4" s="9">
        <v>1.31</v>
      </c>
      <c r="AK4" s="12">
        <v>0.69</v>
      </c>
      <c r="AL4" s="10">
        <v>0</v>
      </c>
      <c r="AM4" s="12">
        <v>0.368</v>
      </c>
      <c r="AN4" s="8">
        <v>56.9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3.93</v>
      </c>
      <c r="AU4" s="11">
        <v>0.9</v>
      </c>
      <c r="AV4" s="10">
        <v>0</v>
      </c>
      <c r="AW4" s="10">
        <v>0</v>
      </c>
    </row>
    <row r="5" spans="1:49" ht="12.75">
      <c r="A5" s="7" t="s">
        <v>85</v>
      </c>
      <c r="B5" s="4" t="s">
        <v>73</v>
      </c>
      <c r="C5" s="7" t="s">
        <v>83</v>
      </c>
      <c r="D5" s="8">
        <v>25</v>
      </c>
      <c r="E5" s="9">
        <v>7.34</v>
      </c>
      <c r="F5" s="8">
        <v>10</v>
      </c>
      <c r="G5" s="4">
        <v>0</v>
      </c>
      <c r="H5" s="7">
        <v>0</v>
      </c>
      <c r="I5" s="10">
        <v>2.89</v>
      </c>
      <c r="J5" s="7">
        <v>0</v>
      </c>
      <c r="K5" s="7">
        <v>0</v>
      </c>
      <c r="L5" s="11">
        <v>0.526</v>
      </c>
      <c r="M5" s="11">
        <v>0.436</v>
      </c>
      <c r="N5" s="7">
        <v>0</v>
      </c>
      <c r="O5" s="7">
        <v>0</v>
      </c>
      <c r="P5" s="10">
        <v>0</v>
      </c>
      <c r="Q5" s="10">
        <v>1</v>
      </c>
      <c r="R5" s="7">
        <v>1</v>
      </c>
      <c r="S5" s="7">
        <v>0</v>
      </c>
      <c r="T5" s="11">
        <v>0.617</v>
      </c>
      <c r="U5" s="10">
        <v>0</v>
      </c>
      <c r="V5" s="11">
        <v>0.494</v>
      </c>
      <c r="W5" s="11">
        <v>0.367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8">
        <v>91.1</v>
      </c>
      <c r="AE5" s="8">
        <v>23.1</v>
      </c>
      <c r="AF5" s="8">
        <v>18.2</v>
      </c>
      <c r="AG5" s="9">
        <v>3.52</v>
      </c>
      <c r="AH5" s="9">
        <v>3.34</v>
      </c>
      <c r="AI5" s="9">
        <v>3.18</v>
      </c>
      <c r="AJ5" s="9">
        <v>1.47</v>
      </c>
      <c r="AK5" s="12">
        <v>0.675</v>
      </c>
      <c r="AL5" s="10">
        <v>0</v>
      </c>
      <c r="AM5" s="12">
        <v>0.687</v>
      </c>
      <c r="AN5" s="8">
        <v>68.3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3.76</v>
      </c>
      <c r="AU5" s="11">
        <v>0.912</v>
      </c>
      <c r="AV5" s="10">
        <v>0</v>
      </c>
      <c r="AW5" s="10">
        <v>0</v>
      </c>
    </row>
    <row r="6" spans="1:49" ht="12.75">
      <c r="A6" s="7" t="s">
        <v>86</v>
      </c>
      <c r="B6" s="4" t="s">
        <v>73</v>
      </c>
      <c r="C6" s="7" t="s">
        <v>83</v>
      </c>
      <c r="D6" s="8">
        <v>30</v>
      </c>
      <c r="E6" s="9">
        <v>8.81</v>
      </c>
      <c r="F6" s="8">
        <v>10</v>
      </c>
      <c r="G6" s="4">
        <v>0</v>
      </c>
      <c r="H6" s="7">
        <v>0</v>
      </c>
      <c r="I6" s="10">
        <v>3.03</v>
      </c>
      <c r="J6" s="7">
        <v>0</v>
      </c>
      <c r="K6" s="7">
        <v>0</v>
      </c>
      <c r="L6" s="11">
        <v>0.673</v>
      </c>
      <c r="M6" s="11">
        <v>0.436</v>
      </c>
      <c r="N6" s="7">
        <v>0</v>
      </c>
      <c r="O6" s="7">
        <v>0</v>
      </c>
      <c r="P6" s="10">
        <v>0</v>
      </c>
      <c r="Q6" s="10">
        <v>1</v>
      </c>
      <c r="R6" s="7">
        <v>1</v>
      </c>
      <c r="S6" s="7">
        <v>0</v>
      </c>
      <c r="T6" s="11">
        <v>0.649</v>
      </c>
      <c r="U6" s="10">
        <v>0</v>
      </c>
      <c r="V6" s="11">
        <v>0.368</v>
      </c>
      <c r="W6" s="11">
        <v>0.441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4">
        <v>103</v>
      </c>
      <c r="AE6" s="8">
        <v>26.7</v>
      </c>
      <c r="AF6" s="8">
        <v>20.7</v>
      </c>
      <c r="AG6" s="9">
        <v>3.42</v>
      </c>
      <c r="AH6" s="9">
        <v>3.93</v>
      </c>
      <c r="AI6" s="9">
        <v>3.78</v>
      </c>
      <c r="AJ6" s="9">
        <v>1.65</v>
      </c>
      <c r="AK6" s="12">
        <v>0.668</v>
      </c>
      <c r="AL6" s="10">
        <v>0</v>
      </c>
      <c r="AM6" s="9">
        <v>1.22</v>
      </c>
      <c r="AN6" s="8">
        <v>79.5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3.63</v>
      </c>
      <c r="AU6" s="11">
        <v>0.921</v>
      </c>
      <c r="AV6" s="10">
        <v>0</v>
      </c>
      <c r="AW6" s="10">
        <v>0</v>
      </c>
    </row>
    <row r="7" spans="1:49" ht="12.75">
      <c r="A7" s="7" t="s">
        <v>87</v>
      </c>
      <c r="B7" s="4" t="s">
        <v>73</v>
      </c>
      <c r="C7" s="7" t="s">
        <v>83</v>
      </c>
      <c r="D7" s="8">
        <v>20.7</v>
      </c>
      <c r="E7" s="9">
        <v>6.08</v>
      </c>
      <c r="F7" s="8">
        <v>12</v>
      </c>
      <c r="G7" s="4">
        <v>0</v>
      </c>
      <c r="H7" s="7">
        <v>0</v>
      </c>
      <c r="I7" s="10">
        <v>2.94</v>
      </c>
      <c r="J7" s="7">
        <v>0</v>
      </c>
      <c r="K7" s="7">
        <v>0</v>
      </c>
      <c r="L7" s="11">
        <v>0.282</v>
      </c>
      <c r="M7" s="11">
        <v>0.501</v>
      </c>
      <c r="N7" s="7">
        <v>0</v>
      </c>
      <c r="O7" s="7">
        <v>0</v>
      </c>
      <c r="P7" s="10">
        <v>0</v>
      </c>
      <c r="Q7" s="10">
        <v>1.13</v>
      </c>
      <c r="R7" s="7">
        <v>1.125</v>
      </c>
      <c r="S7" s="7">
        <v>0</v>
      </c>
      <c r="T7" s="11">
        <v>0.698</v>
      </c>
      <c r="U7" s="10">
        <v>0</v>
      </c>
      <c r="V7" s="11">
        <v>0.87</v>
      </c>
      <c r="W7" s="11">
        <v>0.253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4">
        <v>129</v>
      </c>
      <c r="AE7" s="8">
        <v>25.6</v>
      </c>
      <c r="AF7" s="8">
        <v>21.5</v>
      </c>
      <c r="AG7" s="9">
        <v>4.61</v>
      </c>
      <c r="AH7" s="9">
        <v>3.86</v>
      </c>
      <c r="AI7" s="9">
        <v>3.47</v>
      </c>
      <c r="AJ7" s="9">
        <v>1.72</v>
      </c>
      <c r="AK7" s="12">
        <v>0.797</v>
      </c>
      <c r="AL7" s="10">
        <v>0</v>
      </c>
      <c r="AM7" s="12">
        <v>0.369</v>
      </c>
      <c r="AN7" s="4">
        <v>112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4.93</v>
      </c>
      <c r="AU7" s="11">
        <v>0.899</v>
      </c>
      <c r="AV7" s="10">
        <v>0</v>
      </c>
      <c r="AW7" s="10">
        <v>0</v>
      </c>
    </row>
    <row r="8" spans="1:49" ht="12.75">
      <c r="A8" s="7" t="s">
        <v>88</v>
      </c>
      <c r="B8" s="4" t="s">
        <v>73</v>
      </c>
      <c r="C8" s="7" t="s">
        <v>83</v>
      </c>
      <c r="D8" s="8">
        <v>25</v>
      </c>
      <c r="E8" s="9">
        <v>7.34</v>
      </c>
      <c r="F8" s="8">
        <v>12</v>
      </c>
      <c r="G8" s="4">
        <v>0</v>
      </c>
      <c r="H8" s="7">
        <v>0</v>
      </c>
      <c r="I8" s="10">
        <v>3.05</v>
      </c>
      <c r="J8" s="7">
        <v>0</v>
      </c>
      <c r="K8" s="7">
        <v>0</v>
      </c>
      <c r="L8" s="11">
        <v>0.387</v>
      </c>
      <c r="M8" s="11">
        <v>0.501</v>
      </c>
      <c r="N8" s="7">
        <v>0</v>
      </c>
      <c r="O8" s="7">
        <v>0</v>
      </c>
      <c r="P8" s="10">
        <v>0</v>
      </c>
      <c r="Q8" s="10">
        <v>1.13</v>
      </c>
      <c r="R8" s="7">
        <v>1.125</v>
      </c>
      <c r="S8" s="7">
        <v>0</v>
      </c>
      <c r="T8" s="11">
        <v>0.674</v>
      </c>
      <c r="U8" s="10">
        <v>0</v>
      </c>
      <c r="V8" s="11">
        <v>0.746</v>
      </c>
      <c r="W8" s="11">
        <v>0.306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4">
        <v>144</v>
      </c>
      <c r="AE8" s="8">
        <v>29.4</v>
      </c>
      <c r="AF8" s="8">
        <v>24</v>
      </c>
      <c r="AG8" s="9">
        <v>4.43</v>
      </c>
      <c r="AH8" s="9">
        <v>4.45</v>
      </c>
      <c r="AI8" s="9">
        <v>3.82</v>
      </c>
      <c r="AJ8" s="9">
        <v>1.87</v>
      </c>
      <c r="AK8" s="12">
        <v>0.779</v>
      </c>
      <c r="AL8" s="10">
        <v>0</v>
      </c>
      <c r="AM8" s="12">
        <v>0.538</v>
      </c>
      <c r="AN8" s="4">
        <v>130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4.72</v>
      </c>
      <c r="AU8" s="11">
        <v>0.909</v>
      </c>
      <c r="AV8" s="10">
        <v>0</v>
      </c>
      <c r="AW8" s="10">
        <v>0</v>
      </c>
    </row>
    <row r="9" spans="1:49" ht="12.75">
      <c r="A9" s="7" t="s">
        <v>89</v>
      </c>
      <c r="B9" s="4" t="s">
        <v>73</v>
      </c>
      <c r="C9" s="7" t="s">
        <v>83</v>
      </c>
      <c r="D9" s="8">
        <v>30</v>
      </c>
      <c r="E9" s="9">
        <v>8.81</v>
      </c>
      <c r="F9" s="8">
        <v>12</v>
      </c>
      <c r="G9" s="4">
        <v>0</v>
      </c>
      <c r="H9" s="7">
        <v>0</v>
      </c>
      <c r="I9" s="10">
        <v>3.17</v>
      </c>
      <c r="J9" s="7">
        <v>0</v>
      </c>
      <c r="K9" s="7">
        <v>0</v>
      </c>
      <c r="L9" s="11">
        <v>0.51</v>
      </c>
      <c r="M9" s="11">
        <v>0.501</v>
      </c>
      <c r="N9" s="7">
        <v>0</v>
      </c>
      <c r="O9" s="7">
        <v>0</v>
      </c>
      <c r="P9" s="10">
        <v>0</v>
      </c>
      <c r="Q9" s="10">
        <v>1.13</v>
      </c>
      <c r="R9" s="7">
        <v>1.125</v>
      </c>
      <c r="S9" s="7">
        <v>0</v>
      </c>
      <c r="T9" s="11">
        <v>0.674</v>
      </c>
      <c r="U9" s="10">
        <v>0</v>
      </c>
      <c r="V9" s="11">
        <v>0.618</v>
      </c>
      <c r="W9" s="11">
        <v>0.367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4">
        <v>162</v>
      </c>
      <c r="AE9" s="8">
        <v>33.8</v>
      </c>
      <c r="AF9" s="8">
        <v>27</v>
      </c>
      <c r="AG9" s="9">
        <v>4.29</v>
      </c>
      <c r="AH9" s="9">
        <v>5.12</v>
      </c>
      <c r="AI9" s="9">
        <v>4.32</v>
      </c>
      <c r="AJ9" s="9">
        <v>2.05</v>
      </c>
      <c r="AK9" s="12">
        <v>0.762</v>
      </c>
      <c r="AL9" s="10">
        <v>0</v>
      </c>
      <c r="AM9" s="12">
        <v>0.861</v>
      </c>
      <c r="AN9" s="4">
        <v>151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4.54</v>
      </c>
      <c r="AU9" s="11">
        <v>0.919</v>
      </c>
      <c r="AV9" s="10">
        <v>0</v>
      </c>
      <c r="AW9" s="10">
        <v>0</v>
      </c>
    </row>
    <row r="10" spans="1:49" ht="12.75">
      <c r="A10" s="7" t="s">
        <v>90</v>
      </c>
      <c r="B10" s="4" t="s">
        <v>73</v>
      </c>
      <c r="C10" s="7" t="s">
        <v>83</v>
      </c>
      <c r="D10" s="8">
        <v>33.9</v>
      </c>
      <c r="E10" s="8">
        <v>10</v>
      </c>
      <c r="F10" s="8">
        <v>15</v>
      </c>
      <c r="G10" s="4">
        <v>0</v>
      </c>
      <c r="H10" s="7">
        <v>0</v>
      </c>
      <c r="I10" s="10">
        <v>3.4</v>
      </c>
      <c r="J10" s="7">
        <v>0</v>
      </c>
      <c r="K10" s="7">
        <v>0</v>
      </c>
      <c r="L10" s="11">
        <v>0.4</v>
      </c>
      <c r="M10" s="11">
        <v>0.65</v>
      </c>
      <c r="N10" s="7">
        <v>0</v>
      </c>
      <c r="O10" s="7">
        <v>0</v>
      </c>
      <c r="P10" s="10">
        <v>0</v>
      </c>
      <c r="Q10" s="10">
        <v>1.44</v>
      </c>
      <c r="R10" s="7">
        <v>1.4375</v>
      </c>
      <c r="S10" s="7">
        <v>0</v>
      </c>
      <c r="T10" s="11">
        <v>0.788</v>
      </c>
      <c r="U10" s="10">
        <v>0</v>
      </c>
      <c r="V10" s="11">
        <v>0.896</v>
      </c>
      <c r="W10" s="11">
        <v>0.332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4">
        <v>315</v>
      </c>
      <c r="AE10" s="8">
        <v>50.8</v>
      </c>
      <c r="AF10" s="8">
        <v>42</v>
      </c>
      <c r="AG10" s="9">
        <v>5.62</v>
      </c>
      <c r="AH10" s="9">
        <v>8.07</v>
      </c>
      <c r="AI10" s="9">
        <v>6.19</v>
      </c>
      <c r="AJ10" s="9">
        <v>3.09</v>
      </c>
      <c r="AK10" s="12">
        <v>0.901</v>
      </c>
      <c r="AL10" s="10">
        <v>0</v>
      </c>
      <c r="AM10" s="9">
        <v>1.01</v>
      </c>
      <c r="AN10" s="4">
        <v>358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5.94</v>
      </c>
      <c r="AU10" s="11">
        <v>0.92</v>
      </c>
      <c r="AV10" s="10">
        <v>0</v>
      </c>
      <c r="AW10" s="10">
        <v>0</v>
      </c>
    </row>
    <row r="11" spans="1:49" ht="12.75">
      <c r="A11" s="7" t="s">
        <v>91</v>
      </c>
      <c r="B11" s="4" t="s">
        <v>73</v>
      </c>
      <c r="C11" s="7" t="s">
        <v>83</v>
      </c>
      <c r="D11" s="8">
        <v>40</v>
      </c>
      <c r="E11" s="8">
        <v>11.8</v>
      </c>
      <c r="F11" s="8">
        <v>15</v>
      </c>
      <c r="G11" s="4">
        <v>0</v>
      </c>
      <c r="H11" s="7">
        <v>0</v>
      </c>
      <c r="I11" s="10">
        <v>3.52</v>
      </c>
      <c r="J11" s="7">
        <v>0</v>
      </c>
      <c r="K11" s="7">
        <v>0</v>
      </c>
      <c r="L11" s="11">
        <v>0.52</v>
      </c>
      <c r="M11" s="11">
        <v>0.65</v>
      </c>
      <c r="N11" s="7">
        <v>0</v>
      </c>
      <c r="O11" s="7">
        <v>0</v>
      </c>
      <c r="P11" s="10">
        <v>0</v>
      </c>
      <c r="Q11" s="10">
        <v>1.44</v>
      </c>
      <c r="R11" s="7">
        <v>1.4375</v>
      </c>
      <c r="S11" s="7">
        <v>0</v>
      </c>
      <c r="T11" s="11">
        <v>0.778</v>
      </c>
      <c r="U11" s="10">
        <v>0</v>
      </c>
      <c r="V11" s="11">
        <v>0.767</v>
      </c>
      <c r="W11" s="11">
        <v>0.392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4">
        <v>348</v>
      </c>
      <c r="AE11" s="8">
        <v>57.5</v>
      </c>
      <c r="AF11" s="8">
        <v>46.5</v>
      </c>
      <c r="AG11" s="9">
        <v>5.45</v>
      </c>
      <c r="AH11" s="9">
        <v>9.17</v>
      </c>
      <c r="AI11" s="9">
        <v>6.84</v>
      </c>
      <c r="AJ11" s="9">
        <v>3.34</v>
      </c>
      <c r="AK11" s="12">
        <v>0.883</v>
      </c>
      <c r="AL11" s="10">
        <v>0</v>
      </c>
      <c r="AM11" s="9">
        <v>1.45</v>
      </c>
      <c r="AN11" s="4">
        <v>410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5.71</v>
      </c>
      <c r="AU11" s="11">
        <v>0.927</v>
      </c>
      <c r="AV11" s="10">
        <v>0</v>
      </c>
      <c r="AW11" s="10">
        <v>0</v>
      </c>
    </row>
    <row r="12" spans="1:49" ht="12.75">
      <c r="A12" s="7" t="s">
        <v>92</v>
      </c>
      <c r="B12" s="7" t="s">
        <v>73</v>
      </c>
      <c r="C12" s="7" t="s">
        <v>83</v>
      </c>
      <c r="D12" s="14">
        <v>50</v>
      </c>
      <c r="E12" s="14">
        <v>14.7</v>
      </c>
      <c r="F12" s="14">
        <v>15</v>
      </c>
      <c r="G12" s="7">
        <v>0</v>
      </c>
      <c r="H12" s="7">
        <v>0</v>
      </c>
      <c r="I12" s="10">
        <v>3.72</v>
      </c>
      <c r="J12" s="7">
        <v>0</v>
      </c>
      <c r="K12" s="7">
        <v>0</v>
      </c>
      <c r="L12" s="11">
        <v>0.716</v>
      </c>
      <c r="M12" s="11">
        <v>0.65</v>
      </c>
      <c r="N12" s="7">
        <v>0</v>
      </c>
      <c r="O12" s="7">
        <v>0</v>
      </c>
      <c r="P12" s="10">
        <v>0</v>
      </c>
      <c r="Q12" s="10">
        <v>1.44</v>
      </c>
      <c r="R12" s="7">
        <v>1.4375</v>
      </c>
      <c r="S12" s="7">
        <v>0</v>
      </c>
      <c r="T12" s="11">
        <v>0.799</v>
      </c>
      <c r="U12" s="10">
        <v>0</v>
      </c>
      <c r="V12" s="11">
        <v>0.583</v>
      </c>
      <c r="W12" s="11">
        <v>0.49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7">
        <v>404</v>
      </c>
      <c r="AE12" s="14">
        <v>68.5</v>
      </c>
      <c r="AF12" s="14">
        <v>53.8</v>
      </c>
      <c r="AG12" s="10">
        <v>5.24</v>
      </c>
      <c r="AH12" s="14">
        <v>11</v>
      </c>
      <c r="AI12" s="10">
        <v>8.14</v>
      </c>
      <c r="AJ12" s="10">
        <v>3.77</v>
      </c>
      <c r="AK12" s="11">
        <v>0.865</v>
      </c>
      <c r="AL12" s="10">
        <v>0</v>
      </c>
      <c r="AM12" s="10">
        <v>2.65</v>
      </c>
      <c r="AN12" s="7">
        <v>492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5.49</v>
      </c>
      <c r="AU12" s="11">
        <v>0.937</v>
      </c>
      <c r="AV12" s="10">
        <v>0</v>
      </c>
      <c r="AW12" s="10">
        <v>0</v>
      </c>
    </row>
    <row r="13" spans="1:49" ht="12.75">
      <c r="A13" s="7" t="s">
        <v>93</v>
      </c>
      <c r="B13" s="4" t="s">
        <v>73</v>
      </c>
      <c r="C13" s="7" t="s">
        <v>83</v>
      </c>
      <c r="D13" s="9">
        <v>3.5</v>
      </c>
      <c r="E13" s="9">
        <v>1.09</v>
      </c>
      <c r="F13" s="9">
        <v>3</v>
      </c>
      <c r="G13" s="4">
        <v>0</v>
      </c>
      <c r="H13" s="7">
        <v>0</v>
      </c>
      <c r="I13" s="10">
        <v>1.37</v>
      </c>
      <c r="J13" s="7">
        <v>0</v>
      </c>
      <c r="K13" s="7">
        <v>0</v>
      </c>
      <c r="L13" s="11">
        <v>0.132</v>
      </c>
      <c r="M13" s="11">
        <v>0.273</v>
      </c>
      <c r="N13" s="7">
        <v>0</v>
      </c>
      <c r="O13" s="7">
        <v>0</v>
      </c>
      <c r="P13" s="10">
        <v>0</v>
      </c>
      <c r="Q13" s="11">
        <v>0.688</v>
      </c>
      <c r="R13" s="7">
        <v>0.6875</v>
      </c>
      <c r="S13" s="7">
        <v>0</v>
      </c>
      <c r="T13" s="11">
        <v>0.443</v>
      </c>
      <c r="U13" s="10">
        <v>0</v>
      </c>
      <c r="V13" s="11">
        <v>0.493</v>
      </c>
      <c r="W13" s="11">
        <v>0.296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1.57</v>
      </c>
      <c r="AE13" s="9">
        <v>1.24</v>
      </c>
      <c r="AF13" s="9">
        <v>1.04</v>
      </c>
      <c r="AG13" s="9">
        <v>1.2</v>
      </c>
      <c r="AH13" s="12">
        <v>0.169</v>
      </c>
      <c r="AI13" s="12">
        <v>0.364</v>
      </c>
      <c r="AJ13" s="12">
        <v>0.182</v>
      </c>
      <c r="AK13" s="12">
        <v>0.394</v>
      </c>
      <c r="AL13" s="10">
        <v>0</v>
      </c>
      <c r="AM13" s="15">
        <v>0.0226</v>
      </c>
      <c r="AN13" s="12">
        <v>0.276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1.57</v>
      </c>
      <c r="AU13" s="11">
        <v>0.646</v>
      </c>
      <c r="AV13" s="10">
        <v>0</v>
      </c>
      <c r="AW13" s="10">
        <v>0</v>
      </c>
    </row>
    <row r="14" spans="1:49" ht="12.75">
      <c r="A14" s="7" t="s">
        <v>94</v>
      </c>
      <c r="B14" s="4" t="s">
        <v>73</v>
      </c>
      <c r="C14" s="7" t="s">
        <v>83</v>
      </c>
      <c r="D14" s="9">
        <v>4.1</v>
      </c>
      <c r="E14" s="9">
        <v>1.2</v>
      </c>
      <c r="F14" s="9">
        <v>3</v>
      </c>
      <c r="G14" s="4">
        <v>0</v>
      </c>
      <c r="H14" s="7">
        <v>0</v>
      </c>
      <c r="I14" s="10">
        <v>1.41</v>
      </c>
      <c r="J14" s="7">
        <v>0</v>
      </c>
      <c r="K14" s="7">
        <v>0</v>
      </c>
      <c r="L14" s="11">
        <v>0.17</v>
      </c>
      <c r="M14" s="11">
        <v>0.273</v>
      </c>
      <c r="N14" s="7">
        <v>0</v>
      </c>
      <c r="O14" s="7">
        <v>0</v>
      </c>
      <c r="P14" s="10">
        <v>0</v>
      </c>
      <c r="Q14" s="11">
        <v>0.688</v>
      </c>
      <c r="R14" s="7">
        <v>0.6875</v>
      </c>
      <c r="S14" s="7">
        <v>0</v>
      </c>
      <c r="T14" s="11">
        <v>0.437</v>
      </c>
      <c r="U14" s="10">
        <v>0</v>
      </c>
      <c r="V14" s="11">
        <v>0.461</v>
      </c>
      <c r="W14" s="11">
        <v>0.262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1.65</v>
      </c>
      <c r="AE14" s="9">
        <v>1.32</v>
      </c>
      <c r="AF14" s="9">
        <v>1.1</v>
      </c>
      <c r="AG14" s="9">
        <v>1.17</v>
      </c>
      <c r="AH14" s="12">
        <v>0.191</v>
      </c>
      <c r="AI14" s="12">
        <v>0.399</v>
      </c>
      <c r="AJ14" s="12">
        <v>0.196</v>
      </c>
      <c r="AK14" s="12">
        <v>0.398</v>
      </c>
      <c r="AL14" s="10">
        <v>0</v>
      </c>
      <c r="AM14" s="15">
        <v>0.0269</v>
      </c>
      <c r="AN14" s="12">
        <v>0.307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1.53</v>
      </c>
      <c r="AU14" s="11">
        <v>0.655</v>
      </c>
      <c r="AV14" s="10">
        <v>0</v>
      </c>
      <c r="AW14" s="10">
        <v>0</v>
      </c>
    </row>
    <row r="15" spans="1:49" s="16" customFormat="1" ht="12.75">
      <c r="A15" s="7" t="s">
        <v>95</v>
      </c>
      <c r="B15" s="4" t="s">
        <v>73</v>
      </c>
      <c r="C15" s="7" t="s">
        <v>83</v>
      </c>
      <c r="D15" s="9">
        <v>5</v>
      </c>
      <c r="E15" s="9">
        <v>1.47</v>
      </c>
      <c r="F15" s="9">
        <v>3</v>
      </c>
      <c r="G15" s="4">
        <v>0</v>
      </c>
      <c r="H15" s="7">
        <v>0</v>
      </c>
      <c r="I15" s="10">
        <v>1.5</v>
      </c>
      <c r="J15" s="7">
        <v>0</v>
      </c>
      <c r="K15" s="7">
        <v>0</v>
      </c>
      <c r="L15" s="11">
        <v>0.258</v>
      </c>
      <c r="M15" s="11">
        <v>0.273</v>
      </c>
      <c r="N15" s="7">
        <v>0</v>
      </c>
      <c r="O15" s="7">
        <v>0</v>
      </c>
      <c r="P15" s="10">
        <v>0</v>
      </c>
      <c r="Q15" s="11">
        <v>0.688</v>
      </c>
      <c r="R15" s="7">
        <v>0.6875</v>
      </c>
      <c r="S15" s="7">
        <v>0</v>
      </c>
      <c r="T15" s="11">
        <v>0.439</v>
      </c>
      <c r="U15" s="10">
        <v>0</v>
      </c>
      <c r="V15" s="11">
        <v>0.392</v>
      </c>
      <c r="W15" s="11">
        <v>0.245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1.85</v>
      </c>
      <c r="AE15" s="9">
        <v>1.52</v>
      </c>
      <c r="AF15" s="9">
        <v>1.23</v>
      </c>
      <c r="AG15" s="9">
        <v>1.12</v>
      </c>
      <c r="AH15" s="12">
        <v>0.241</v>
      </c>
      <c r="AI15" s="12">
        <v>0.464</v>
      </c>
      <c r="AJ15" s="12">
        <v>0.228</v>
      </c>
      <c r="AK15" s="12">
        <v>0.405</v>
      </c>
      <c r="AL15" s="10">
        <v>0</v>
      </c>
      <c r="AM15" s="15">
        <v>0.0425</v>
      </c>
      <c r="AN15" s="12">
        <v>0.379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1.45</v>
      </c>
      <c r="AU15" s="11">
        <v>0.673</v>
      </c>
      <c r="AV15" s="10">
        <v>0</v>
      </c>
      <c r="AW15" s="10">
        <v>0</v>
      </c>
    </row>
    <row r="16" spans="1:49" ht="12.75">
      <c r="A16" s="7" t="s">
        <v>96</v>
      </c>
      <c r="B16" s="4" t="s">
        <v>73</v>
      </c>
      <c r="C16" s="7" t="s">
        <v>83</v>
      </c>
      <c r="D16" s="9">
        <v>6</v>
      </c>
      <c r="E16" s="9">
        <v>1.76</v>
      </c>
      <c r="F16" s="9">
        <v>3</v>
      </c>
      <c r="G16" s="4">
        <v>0</v>
      </c>
      <c r="H16" s="7">
        <v>0</v>
      </c>
      <c r="I16" s="10">
        <v>1.6</v>
      </c>
      <c r="J16" s="7">
        <v>0</v>
      </c>
      <c r="K16" s="7">
        <v>0</v>
      </c>
      <c r="L16" s="11">
        <v>0.356</v>
      </c>
      <c r="M16" s="11">
        <v>0.273</v>
      </c>
      <c r="N16" s="7">
        <v>0</v>
      </c>
      <c r="O16" s="7">
        <v>0</v>
      </c>
      <c r="P16" s="10">
        <v>0</v>
      </c>
      <c r="Q16" s="11">
        <v>0.688</v>
      </c>
      <c r="R16" s="7">
        <v>0.6875</v>
      </c>
      <c r="S16" s="7">
        <v>0</v>
      </c>
      <c r="T16" s="11">
        <v>0.455</v>
      </c>
      <c r="U16" s="10">
        <v>0</v>
      </c>
      <c r="V16" s="11">
        <v>0.322</v>
      </c>
      <c r="W16" s="11">
        <v>0.294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2.07</v>
      </c>
      <c r="AE16" s="9">
        <v>1.74</v>
      </c>
      <c r="AF16" s="9">
        <v>1.38</v>
      </c>
      <c r="AG16" s="9">
        <v>1.08</v>
      </c>
      <c r="AH16" s="12">
        <v>0.3</v>
      </c>
      <c r="AI16" s="12">
        <v>0.543</v>
      </c>
      <c r="AJ16" s="12">
        <v>0.263</v>
      </c>
      <c r="AK16" s="12">
        <v>0.413</v>
      </c>
      <c r="AL16" s="10">
        <v>0</v>
      </c>
      <c r="AM16" s="15">
        <v>0.0725</v>
      </c>
      <c r="AN16" s="12">
        <v>0.462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1.4</v>
      </c>
      <c r="AU16" s="11">
        <v>0.69</v>
      </c>
      <c r="AV16" s="10">
        <v>0</v>
      </c>
      <c r="AW16" s="10">
        <v>0</v>
      </c>
    </row>
    <row r="17" spans="1:49" ht="12.75">
      <c r="A17" s="7" t="s">
        <v>97</v>
      </c>
      <c r="B17" s="4" t="s">
        <v>73</v>
      </c>
      <c r="C17" s="7" t="s">
        <v>83</v>
      </c>
      <c r="D17" s="9">
        <v>4.5</v>
      </c>
      <c r="E17" s="9">
        <v>1.38</v>
      </c>
      <c r="F17" s="9">
        <v>4</v>
      </c>
      <c r="G17" s="4">
        <v>0</v>
      </c>
      <c r="H17" s="7">
        <v>0</v>
      </c>
      <c r="I17" s="10">
        <v>1.58</v>
      </c>
      <c r="J17" s="7">
        <v>0</v>
      </c>
      <c r="K17" s="7">
        <v>0</v>
      </c>
      <c r="L17" s="11">
        <v>0.125</v>
      </c>
      <c r="M17" s="11">
        <v>0.296</v>
      </c>
      <c r="N17" s="7">
        <v>0</v>
      </c>
      <c r="O17" s="7">
        <v>0</v>
      </c>
      <c r="P17" s="10">
        <v>0</v>
      </c>
      <c r="Q17" s="11">
        <v>0.75</v>
      </c>
      <c r="R17" s="7">
        <v>0.75</v>
      </c>
      <c r="S17" s="7">
        <v>0</v>
      </c>
      <c r="T17" s="11">
        <v>0.493</v>
      </c>
      <c r="U17" s="10">
        <v>0</v>
      </c>
      <c r="V17" s="11">
        <v>0.587</v>
      </c>
      <c r="W17" s="11">
        <v>0.321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3.65</v>
      </c>
      <c r="AE17" s="9">
        <v>2.12</v>
      </c>
      <c r="AF17" s="9">
        <v>1.83</v>
      </c>
      <c r="AG17" s="9">
        <v>1.63</v>
      </c>
      <c r="AH17" s="12">
        <v>0.289</v>
      </c>
      <c r="AI17" s="12">
        <v>0.531</v>
      </c>
      <c r="AJ17" s="12">
        <v>0.265</v>
      </c>
      <c r="AK17" s="12">
        <v>0.457</v>
      </c>
      <c r="AL17" s="10">
        <v>0</v>
      </c>
      <c r="AM17" s="15">
        <v>0.0322</v>
      </c>
      <c r="AN17" s="12">
        <v>0.871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2.01</v>
      </c>
      <c r="AU17" s="11">
        <v>0.71</v>
      </c>
      <c r="AV17" s="10">
        <v>0</v>
      </c>
      <c r="AW17" s="10">
        <v>0</v>
      </c>
    </row>
    <row r="18" spans="1:49" ht="12.75">
      <c r="A18" s="7" t="s">
        <v>98</v>
      </c>
      <c r="B18" s="4" t="s">
        <v>73</v>
      </c>
      <c r="C18" s="7" t="s">
        <v>83</v>
      </c>
      <c r="D18" s="9">
        <v>5.4</v>
      </c>
      <c r="E18" s="9">
        <v>1.58</v>
      </c>
      <c r="F18" s="9">
        <v>4</v>
      </c>
      <c r="G18" s="4">
        <v>0</v>
      </c>
      <c r="H18" s="7">
        <v>0</v>
      </c>
      <c r="I18" s="10">
        <v>1.58</v>
      </c>
      <c r="J18" s="7">
        <v>0</v>
      </c>
      <c r="K18" s="7">
        <v>0</v>
      </c>
      <c r="L18" s="11">
        <v>0.184</v>
      </c>
      <c r="M18" s="11">
        <v>0.296</v>
      </c>
      <c r="N18" s="7">
        <v>0</v>
      </c>
      <c r="O18" s="7">
        <v>0</v>
      </c>
      <c r="P18" s="10">
        <v>0</v>
      </c>
      <c r="Q18" s="11">
        <v>0.75</v>
      </c>
      <c r="R18" s="7">
        <v>0.75</v>
      </c>
      <c r="S18" s="7">
        <v>0</v>
      </c>
      <c r="T18" s="11">
        <v>0.457</v>
      </c>
      <c r="U18" s="10">
        <v>0</v>
      </c>
      <c r="V18" s="11">
        <v>0.501</v>
      </c>
      <c r="W18" s="11">
        <v>0.231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3.85</v>
      </c>
      <c r="AE18" s="9">
        <v>2.29</v>
      </c>
      <c r="AF18" s="9">
        <v>1.92</v>
      </c>
      <c r="AG18" s="9">
        <v>1.56</v>
      </c>
      <c r="AH18" s="12">
        <v>0.312</v>
      </c>
      <c r="AI18" s="12">
        <v>0.565</v>
      </c>
      <c r="AJ18" s="12">
        <v>0.277</v>
      </c>
      <c r="AK18" s="12">
        <v>0.444</v>
      </c>
      <c r="AL18" s="10">
        <v>0</v>
      </c>
      <c r="AM18" s="15">
        <v>0.0399</v>
      </c>
      <c r="AN18" s="12">
        <v>0.921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1.88</v>
      </c>
      <c r="AU18" s="11">
        <v>0.742</v>
      </c>
      <c r="AV18" s="10">
        <v>0</v>
      </c>
      <c r="AW18" s="10">
        <v>0</v>
      </c>
    </row>
    <row r="19" spans="1:49" ht="12.75">
      <c r="A19" s="7" t="s">
        <v>99</v>
      </c>
      <c r="B19" s="4" t="s">
        <v>73</v>
      </c>
      <c r="C19" s="7" t="s">
        <v>83</v>
      </c>
      <c r="D19" s="9">
        <v>7.2</v>
      </c>
      <c r="E19" s="9">
        <v>2.13</v>
      </c>
      <c r="F19" s="9">
        <v>4</v>
      </c>
      <c r="G19" s="4">
        <v>0</v>
      </c>
      <c r="H19" s="7">
        <v>0</v>
      </c>
      <c r="I19" s="10">
        <v>1.72</v>
      </c>
      <c r="J19" s="7">
        <v>0</v>
      </c>
      <c r="K19" s="7">
        <v>0</v>
      </c>
      <c r="L19" s="11">
        <v>0.321</v>
      </c>
      <c r="M19" s="11">
        <v>0.296</v>
      </c>
      <c r="N19" s="7">
        <v>0</v>
      </c>
      <c r="O19" s="7">
        <v>0</v>
      </c>
      <c r="P19" s="10">
        <v>0</v>
      </c>
      <c r="Q19" s="11">
        <v>0.75</v>
      </c>
      <c r="R19" s="7">
        <v>0.75</v>
      </c>
      <c r="S19" s="7">
        <v>0</v>
      </c>
      <c r="T19" s="11">
        <v>0.459</v>
      </c>
      <c r="U19" s="10">
        <v>0</v>
      </c>
      <c r="V19" s="11">
        <v>0.386</v>
      </c>
      <c r="W19" s="11">
        <v>0.266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4.58</v>
      </c>
      <c r="AE19" s="9">
        <v>2.84</v>
      </c>
      <c r="AF19" s="9">
        <v>2.29</v>
      </c>
      <c r="AG19" s="9">
        <v>1.47</v>
      </c>
      <c r="AH19" s="12">
        <v>0.425</v>
      </c>
      <c r="AI19" s="12">
        <v>0.695</v>
      </c>
      <c r="AJ19" s="12">
        <v>0.337</v>
      </c>
      <c r="AK19" s="12">
        <v>0.447</v>
      </c>
      <c r="AL19" s="10">
        <v>0</v>
      </c>
      <c r="AM19" s="15">
        <v>0.0817</v>
      </c>
      <c r="AN19" s="9">
        <v>1.24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1.75</v>
      </c>
      <c r="AU19" s="11">
        <v>0.767</v>
      </c>
      <c r="AV19" s="10">
        <v>0</v>
      </c>
      <c r="AW19" s="10">
        <v>0</v>
      </c>
    </row>
    <row r="20" spans="1:49" ht="12.75">
      <c r="A20" s="7" t="s">
        <v>100</v>
      </c>
      <c r="B20" s="4" t="s">
        <v>73</v>
      </c>
      <c r="C20" s="7" t="s">
        <v>83</v>
      </c>
      <c r="D20" s="9">
        <v>6.7</v>
      </c>
      <c r="E20" s="9">
        <v>1.97</v>
      </c>
      <c r="F20" s="9">
        <v>5</v>
      </c>
      <c r="G20" s="4">
        <v>0</v>
      </c>
      <c r="H20" s="7">
        <v>0</v>
      </c>
      <c r="I20" s="10">
        <v>1.75</v>
      </c>
      <c r="J20" s="7">
        <v>0</v>
      </c>
      <c r="K20" s="7">
        <v>0</v>
      </c>
      <c r="L20" s="11">
        <v>0.19</v>
      </c>
      <c r="M20" s="11">
        <v>0.32</v>
      </c>
      <c r="N20" s="7">
        <v>0</v>
      </c>
      <c r="O20" s="7">
        <v>0</v>
      </c>
      <c r="P20" s="10">
        <v>0</v>
      </c>
      <c r="Q20" s="11">
        <v>0.75</v>
      </c>
      <c r="R20" s="7">
        <v>0.75</v>
      </c>
      <c r="S20" s="7">
        <v>0</v>
      </c>
      <c r="T20" s="11">
        <v>0.484</v>
      </c>
      <c r="U20" s="10">
        <v>0</v>
      </c>
      <c r="V20" s="11">
        <v>0.552</v>
      </c>
      <c r="W20" s="11">
        <v>0.215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7.48</v>
      </c>
      <c r="AE20" s="9">
        <v>3.55</v>
      </c>
      <c r="AF20" s="9">
        <v>2.99</v>
      </c>
      <c r="AG20" s="9">
        <v>1.95</v>
      </c>
      <c r="AH20" s="12">
        <v>0.47</v>
      </c>
      <c r="AI20" s="12">
        <v>0.757</v>
      </c>
      <c r="AJ20" s="12">
        <v>0.372</v>
      </c>
      <c r="AK20" s="12">
        <v>0.489</v>
      </c>
      <c r="AL20" s="10">
        <v>0</v>
      </c>
      <c r="AM20" s="15">
        <v>0.0549</v>
      </c>
      <c r="AN20" s="9">
        <v>2.22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2.26</v>
      </c>
      <c r="AU20" s="11">
        <v>0.79</v>
      </c>
      <c r="AV20" s="10">
        <v>0</v>
      </c>
      <c r="AW20" s="10">
        <v>0</v>
      </c>
    </row>
    <row r="21" spans="1:49" ht="12.75">
      <c r="A21" s="7" t="s">
        <v>101</v>
      </c>
      <c r="B21" s="4" t="s">
        <v>73</v>
      </c>
      <c r="C21" s="7" t="s">
        <v>83</v>
      </c>
      <c r="D21" s="9">
        <v>9</v>
      </c>
      <c r="E21" s="9">
        <v>2.64</v>
      </c>
      <c r="F21" s="9">
        <v>5</v>
      </c>
      <c r="G21" s="4">
        <v>0</v>
      </c>
      <c r="H21" s="7">
        <v>0</v>
      </c>
      <c r="I21" s="10">
        <v>1.89</v>
      </c>
      <c r="J21" s="7">
        <v>0</v>
      </c>
      <c r="K21" s="7">
        <v>0</v>
      </c>
      <c r="L21" s="11">
        <v>0.325</v>
      </c>
      <c r="M21" s="11">
        <v>0.32</v>
      </c>
      <c r="N21" s="7">
        <v>0</v>
      </c>
      <c r="O21" s="7">
        <v>0</v>
      </c>
      <c r="P21" s="10">
        <v>0</v>
      </c>
      <c r="Q21" s="11">
        <v>0.75</v>
      </c>
      <c r="R21" s="7">
        <v>0.75</v>
      </c>
      <c r="S21" s="7">
        <v>0</v>
      </c>
      <c r="T21" s="11">
        <v>0.478</v>
      </c>
      <c r="U21" s="10">
        <v>0</v>
      </c>
      <c r="V21" s="11">
        <v>0.427</v>
      </c>
      <c r="W21" s="11">
        <v>0.264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8.89</v>
      </c>
      <c r="AE21" s="9">
        <v>4.39</v>
      </c>
      <c r="AF21" s="9">
        <v>3.56</v>
      </c>
      <c r="AG21" s="9">
        <v>1.83</v>
      </c>
      <c r="AH21" s="12">
        <v>0.624</v>
      </c>
      <c r="AI21" s="12">
        <v>0.913</v>
      </c>
      <c r="AJ21" s="12">
        <v>0.444</v>
      </c>
      <c r="AK21" s="12">
        <v>0.486</v>
      </c>
      <c r="AL21" s="10">
        <v>0</v>
      </c>
      <c r="AM21" s="12">
        <v>0.109</v>
      </c>
      <c r="AN21" s="9">
        <v>2.93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2.1</v>
      </c>
      <c r="AU21" s="11">
        <v>0.815</v>
      </c>
      <c r="AV21" s="10">
        <v>0</v>
      </c>
      <c r="AW21" s="10">
        <v>0</v>
      </c>
    </row>
    <row r="22" spans="1:49" ht="12.75">
      <c r="A22" s="7" t="s">
        <v>102</v>
      </c>
      <c r="B22" s="4" t="s">
        <v>73</v>
      </c>
      <c r="C22" s="7" t="s">
        <v>83</v>
      </c>
      <c r="D22" s="8">
        <v>10.5</v>
      </c>
      <c r="E22" s="9">
        <v>3.08</v>
      </c>
      <c r="F22" s="9">
        <v>6</v>
      </c>
      <c r="G22" s="4">
        <v>0</v>
      </c>
      <c r="H22" s="7">
        <v>0</v>
      </c>
      <c r="I22" s="10">
        <v>2.03</v>
      </c>
      <c r="J22" s="7">
        <v>0</v>
      </c>
      <c r="K22" s="7">
        <v>0</v>
      </c>
      <c r="L22" s="11">
        <v>0.314</v>
      </c>
      <c r="M22" s="11">
        <v>0.343</v>
      </c>
      <c r="N22" s="7">
        <v>0</v>
      </c>
      <c r="O22" s="7">
        <v>0</v>
      </c>
      <c r="P22" s="10">
        <v>0</v>
      </c>
      <c r="Q22" s="11">
        <v>0.813</v>
      </c>
      <c r="R22" s="7">
        <v>0.8125</v>
      </c>
      <c r="S22" s="7">
        <v>0</v>
      </c>
      <c r="T22" s="11">
        <v>0.5</v>
      </c>
      <c r="U22" s="10">
        <v>0</v>
      </c>
      <c r="V22" s="11">
        <v>0.486</v>
      </c>
      <c r="W22" s="11">
        <v>0.256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8">
        <v>15.1</v>
      </c>
      <c r="AE22" s="9">
        <v>6.18</v>
      </c>
      <c r="AF22" s="9">
        <v>5.04</v>
      </c>
      <c r="AG22" s="9">
        <v>2.22</v>
      </c>
      <c r="AH22" s="12">
        <v>0.86</v>
      </c>
      <c r="AI22" s="9">
        <v>1.14</v>
      </c>
      <c r="AJ22" s="12">
        <v>0.561</v>
      </c>
      <c r="AK22" s="12">
        <v>0.529</v>
      </c>
      <c r="AL22" s="10">
        <v>0</v>
      </c>
      <c r="AM22" s="12">
        <v>0.128</v>
      </c>
      <c r="AN22" s="9">
        <v>5.91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2.48</v>
      </c>
      <c r="AU22" s="11">
        <v>0.842</v>
      </c>
      <c r="AV22" s="10">
        <v>0</v>
      </c>
      <c r="AW22" s="10">
        <v>0</v>
      </c>
    </row>
    <row r="23" spans="1:49" ht="12.75">
      <c r="A23" s="7" t="s">
        <v>103</v>
      </c>
      <c r="B23" s="4" t="s">
        <v>73</v>
      </c>
      <c r="C23" s="7" t="s">
        <v>83</v>
      </c>
      <c r="D23" s="8">
        <v>13</v>
      </c>
      <c r="E23" s="9">
        <v>3.81</v>
      </c>
      <c r="F23" s="9">
        <v>6</v>
      </c>
      <c r="G23" s="4">
        <v>0</v>
      </c>
      <c r="H23" s="7">
        <v>0</v>
      </c>
      <c r="I23" s="10">
        <v>2.16</v>
      </c>
      <c r="J23" s="7">
        <v>0</v>
      </c>
      <c r="K23" s="7">
        <v>0</v>
      </c>
      <c r="L23" s="11">
        <v>0.437</v>
      </c>
      <c r="M23" s="11">
        <v>0.343</v>
      </c>
      <c r="N23" s="7">
        <v>0</v>
      </c>
      <c r="O23" s="7">
        <v>0</v>
      </c>
      <c r="P23" s="10">
        <v>0</v>
      </c>
      <c r="Q23" s="11">
        <v>0.813</v>
      </c>
      <c r="R23" s="7">
        <v>0.8125</v>
      </c>
      <c r="S23" s="7">
        <v>0</v>
      </c>
      <c r="T23" s="11">
        <v>0.514</v>
      </c>
      <c r="U23" s="10">
        <v>0</v>
      </c>
      <c r="V23" s="11">
        <v>0.38</v>
      </c>
      <c r="W23" s="11">
        <v>0.318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8">
        <v>17.3</v>
      </c>
      <c r="AE23" s="9">
        <v>7.29</v>
      </c>
      <c r="AF23" s="9">
        <v>5.78</v>
      </c>
      <c r="AG23" s="9">
        <v>2.13</v>
      </c>
      <c r="AH23" s="9">
        <v>1.05</v>
      </c>
      <c r="AI23" s="9">
        <v>1.35</v>
      </c>
      <c r="AJ23" s="12">
        <v>0.638</v>
      </c>
      <c r="AK23" s="12">
        <v>0.524</v>
      </c>
      <c r="AL23" s="10">
        <v>0</v>
      </c>
      <c r="AM23" s="12">
        <v>0.237</v>
      </c>
      <c r="AN23" s="9">
        <v>7.19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2.37</v>
      </c>
      <c r="AU23" s="11">
        <v>0.858</v>
      </c>
      <c r="AV23" s="10">
        <v>0</v>
      </c>
      <c r="AW23" s="10">
        <v>0</v>
      </c>
    </row>
    <row r="24" spans="1:49" ht="12.75">
      <c r="A24" s="7" t="s">
        <v>104</v>
      </c>
      <c r="B24" s="4" t="s">
        <v>73</v>
      </c>
      <c r="C24" s="7" t="s">
        <v>83</v>
      </c>
      <c r="D24" s="9">
        <v>8.2</v>
      </c>
      <c r="E24" s="9">
        <v>2.39</v>
      </c>
      <c r="F24" s="9">
        <v>6</v>
      </c>
      <c r="G24" s="4">
        <v>0</v>
      </c>
      <c r="H24" s="7">
        <v>0</v>
      </c>
      <c r="I24" s="10">
        <v>1.92</v>
      </c>
      <c r="J24" s="7">
        <v>0</v>
      </c>
      <c r="K24" s="7">
        <v>0</v>
      </c>
      <c r="L24" s="11">
        <v>0.2</v>
      </c>
      <c r="M24" s="11">
        <v>0.343</v>
      </c>
      <c r="N24" s="7">
        <v>0</v>
      </c>
      <c r="O24" s="7">
        <v>0</v>
      </c>
      <c r="P24" s="10">
        <v>0</v>
      </c>
      <c r="Q24" s="11">
        <v>0.813</v>
      </c>
      <c r="R24" s="7">
        <v>0.8125</v>
      </c>
      <c r="S24" s="7">
        <v>0</v>
      </c>
      <c r="T24" s="11">
        <v>0.512</v>
      </c>
      <c r="U24" s="10">
        <v>0</v>
      </c>
      <c r="V24" s="11">
        <v>0.599</v>
      </c>
      <c r="W24" s="11">
        <v>0.199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8">
        <v>13.1</v>
      </c>
      <c r="AE24" s="9">
        <v>5.16</v>
      </c>
      <c r="AF24" s="9">
        <v>4.35</v>
      </c>
      <c r="AG24" s="9">
        <v>2.34</v>
      </c>
      <c r="AH24" s="12">
        <v>0.687</v>
      </c>
      <c r="AI24" s="12">
        <v>0.987</v>
      </c>
      <c r="AJ24" s="12">
        <v>0.488</v>
      </c>
      <c r="AK24" s="12">
        <v>0.536</v>
      </c>
      <c r="AL24" s="10">
        <v>0</v>
      </c>
      <c r="AM24" s="15">
        <v>0.0736</v>
      </c>
      <c r="AN24" s="9">
        <v>4.7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2.65</v>
      </c>
      <c r="AU24" s="11">
        <v>0.824</v>
      </c>
      <c r="AV24" s="10">
        <v>0</v>
      </c>
      <c r="AW24" s="10">
        <v>0</v>
      </c>
    </row>
    <row r="25" spans="1:49" ht="12.75">
      <c r="A25" s="7" t="s">
        <v>105</v>
      </c>
      <c r="B25" s="4" t="s">
        <v>73</v>
      </c>
      <c r="C25" s="7" t="s">
        <v>83</v>
      </c>
      <c r="D25" s="8">
        <v>12.2</v>
      </c>
      <c r="E25" s="9">
        <v>3.6</v>
      </c>
      <c r="F25" s="9">
        <v>7</v>
      </c>
      <c r="G25" s="4">
        <v>0</v>
      </c>
      <c r="H25" s="7">
        <v>0</v>
      </c>
      <c r="I25" s="10">
        <v>2.19</v>
      </c>
      <c r="J25" s="7">
        <v>0</v>
      </c>
      <c r="K25" s="7">
        <v>0</v>
      </c>
      <c r="L25" s="11">
        <v>0.314</v>
      </c>
      <c r="M25" s="11">
        <v>0.366</v>
      </c>
      <c r="N25" s="7">
        <v>0</v>
      </c>
      <c r="O25" s="7">
        <v>0</v>
      </c>
      <c r="P25" s="10">
        <v>0</v>
      </c>
      <c r="Q25" s="11">
        <v>0.875</v>
      </c>
      <c r="R25" s="7">
        <v>0.875</v>
      </c>
      <c r="S25" s="7">
        <v>0</v>
      </c>
      <c r="T25" s="11">
        <v>0.525</v>
      </c>
      <c r="U25" s="10">
        <v>0</v>
      </c>
      <c r="V25" s="11">
        <v>0.538</v>
      </c>
      <c r="W25" s="11">
        <v>0.257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8">
        <v>24.2</v>
      </c>
      <c r="AE25" s="9">
        <v>8.46</v>
      </c>
      <c r="AF25" s="9">
        <v>6.92</v>
      </c>
      <c r="AG25" s="9">
        <v>2.6</v>
      </c>
      <c r="AH25" s="9">
        <v>1.16</v>
      </c>
      <c r="AI25" s="9">
        <v>1.42</v>
      </c>
      <c r="AJ25" s="12">
        <v>0.696</v>
      </c>
      <c r="AK25" s="12">
        <v>0.568</v>
      </c>
      <c r="AL25" s="10">
        <v>0</v>
      </c>
      <c r="AM25" s="12">
        <v>0.161</v>
      </c>
      <c r="AN25" s="8">
        <v>11.2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2.86</v>
      </c>
      <c r="AU25" s="11">
        <v>0.862</v>
      </c>
      <c r="AV25" s="10">
        <v>0</v>
      </c>
      <c r="AW25" s="10">
        <v>0</v>
      </c>
    </row>
    <row r="26" spans="1:49" ht="12.75">
      <c r="A26" s="7" t="s">
        <v>106</v>
      </c>
      <c r="B26" s="4" t="s">
        <v>73</v>
      </c>
      <c r="C26" s="7" t="s">
        <v>83</v>
      </c>
      <c r="D26" s="8">
        <v>14.7</v>
      </c>
      <c r="E26" s="9">
        <v>4.33</v>
      </c>
      <c r="F26" s="9">
        <v>7</v>
      </c>
      <c r="G26" s="4">
        <v>0</v>
      </c>
      <c r="H26" s="7">
        <v>0</v>
      </c>
      <c r="I26" s="10">
        <v>2.3</v>
      </c>
      <c r="J26" s="7">
        <v>0</v>
      </c>
      <c r="K26" s="7">
        <v>0</v>
      </c>
      <c r="L26" s="11">
        <v>0.419</v>
      </c>
      <c r="M26" s="11">
        <v>0.366</v>
      </c>
      <c r="N26" s="7">
        <v>0</v>
      </c>
      <c r="O26" s="7">
        <v>0</v>
      </c>
      <c r="P26" s="10">
        <v>0</v>
      </c>
      <c r="Q26" s="11">
        <v>0.875</v>
      </c>
      <c r="R26" s="7">
        <v>0.875</v>
      </c>
      <c r="S26" s="7">
        <v>0</v>
      </c>
      <c r="T26" s="11">
        <v>0.532</v>
      </c>
      <c r="U26" s="10">
        <v>0</v>
      </c>
      <c r="V26" s="11">
        <v>0.441</v>
      </c>
      <c r="W26" s="11">
        <v>0.309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8">
        <v>27.2</v>
      </c>
      <c r="AE26" s="9">
        <v>9.75</v>
      </c>
      <c r="AF26" s="9">
        <v>7.78</v>
      </c>
      <c r="AG26" s="9">
        <v>2.51</v>
      </c>
      <c r="AH26" s="9">
        <v>1.37</v>
      </c>
      <c r="AI26" s="9">
        <v>1.63</v>
      </c>
      <c r="AJ26" s="12">
        <v>0.772</v>
      </c>
      <c r="AK26" s="12">
        <v>0.561</v>
      </c>
      <c r="AL26" s="10">
        <v>0</v>
      </c>
      <c r="AM26" s="12">
        <v>0.267</v>
      </c>
      <c r="AN26" s="8">
        <v>13.1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2.75</v>
      </c>
      <c r="AU26" s="11">
        <v>0.875</v>
      </c>
      <c r="AV26" s="10">
        <v>0</v>
      </c>
      <c r="AW26" s="10">
        <v>0</v>
      </c>
    </row>
    <row r="27" spans="1:49" ht="12.75">
      <c r="A27" s="7" t="s">
        <v>107</v>
      </c>
      <c r="B27" s="4" t="s">
        <v>73</v>
      </c>
      <c r="C27" s="7" t="s">
        <v>83</v>
      </c>
      <c r="D27" s="9">
        <v>9.8</v>
      </c>
      <c r="E27" s="9">
        <v>2.87</v>
      </c>
      <c r="F27" s="9">
        <v>7</v>
      </c>
      <c r="G27" s="4">
        <v>0</v>
      </c>
      <c r="H27" s="7">
        <v>0</v>
      </c>
      <c r="I27" s="10">
        <v>2.09</v>
      </c>
      <c r="J27" s="7">
        <v>0</v>
      </c>
      <c r="K27" s="7">
        <v>0</v>
      </c>
      <c r="L27" s="11">
        <v>0.21</v>
      </c>
      <c r="M27" s="11">
        <v>0.366</v>
      </c>
      <c r="N27" s="7">
        <v>0</v>
      </c>
      <c r="O27" s="7">
        <v>0</v>
      </c>
      <c r="P27" s="10">
        <v>0</v>
      </c>
      <c r="Q27" s="11">
        <v>0.875</v>
      </c>
      <c r="R27" s="7">
        <v>0.875</v>
      </c>
      <c r="S27" s="7">
        <v>0</v>
      </c>
      <c r="T27" s="11">
        <v>0.541</v>
      </c>
      <c r="U27" s="10">
        <v>0</v>
      </c>
      <c r="V27" s="11">
        <v>0.647</v>
      </c>
      <c r="W27" s="11">
        <v>0.205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8">
        <v>21.2</v>
      </c>
      <c r="AE27" s="9">
        <v>7.19</v>
      </c>
      <c r="AF27" s="9">
        <v>6.07</v>
      </c>
      <c r="AG27" s="9">
        <v>2.72</v>
      </c>
      <c r="AH27" s="12">
        <v>0.957</v>
      </c>
      <c r="AI27" s="9">
        <v>1.26</v>
      </c>
      <c r="AJ27" s="12">
        <v>0.617</v>
      </c>
      <c r="AK27" s="12">
        <v>0.578</v>
      </c>
      <c r="AL27" s="10">
        <v>0</v>
      </c>
      <c r="AM27" s="15">
        <v>0.0996</v>
      </c>
      <c r="AN27" s="9">
        <v>9.15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3.02</v>
      </c>
      <c r="AU27" s="11">
        <v>0.845</v>
      </c>
      <c r="AV27" s="10">
        <v>0</v>
      </c>
      <c r="AW27" s="10">
        <v>0</v>
      </c>
    </row>
    <row r="28" spans="1:49" ht="12.75">
      <c r="A28" s="7" t="s">
        <v>108</v>
      </c>
      <c r="B28" s="4" t="s">
        <v>73</v>
      </c>
      <c r="C28" s="7" t="s">
        <v>83</v>
      </c>
      <c r="D28" s="8">
        <v>11.5</v>
      </c>
      <c r="E28" s="9">
        <v>3.37</v>
      </c>
      <c r="F28" s="9">
        <v>8</v>
      </c>
      <c r="G28" s="4">
        <v>0</v>
      </c>
      <c r="H28" s="7">
        <v>0</v>
      </c>
      <c r="I28" s="10">
        <v>2.26</v>
      </c>
      <c r="J28" s="7">
        <v>0</v>
      </c>
      <c r="K28" s="7">
        <v>0</v>
      </c>
      <c r="L28" s="11">
        <v>0.22</v>
      </c>
      <c r="M28" s="11">
        <v>0.39</v>
      </c>
      <c r="N28" s="7">
        <v>0</v>
      </c>
      <c r="O28" s="7">
        <v>0</v>
      </c>
      <c r="P28" s="10">
        <v>0</v>
      </c>
      <c r="Q28" s="11">
        <v>0.938</v>
      </c>
      <c r="R28" s="7">
        <v>0.9375</v>
      </c>
      <c r="S28" s="7">
        <v>0</v>
      </c>
      <c r="T28" s="11">
        <v>0.572</v>
      </c>
      <c r="U28" s="10">
        <v>0</v>
      </c>
      <c r="V28" s="11">
        <v>0.697</v>
      </c>
      <c r="W28" s="11">
        <v>0.211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8">
        <v>32.5</v>
      </c>
      <c r="AE28" s="9">
        <v>9.63</v>
      </c>
      <c r="AF28" s="9">
        <v>8.14</v>
      </c>
      <c r="AG28" s="9">
        <v>3.11</v>
      </c>
      <c r="AH28" s="9">
        <v>1.31</v>
      </c>
      <c r="AI28" s="9">
        <v>1.57</v>
      </c>
      <c r="AJ28" s="12">
        <v>0.775</v>
      </c>
      <c r="AK28" s="12">
        <v>0.623</v>
      </c>
      <c r="AL28" s="10">
        <v>0</v>
      </c>
      <c r="AM28" s="12">
        <v>0.13</v>
      </c>
      <c r="AN28" s="8">
        <v>16.5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3.41</v>
      </c>
      <c r="AU28" s="11">
        <v>0.862</v>
      </c>
      <c r="AV28" s="10">
        <v>0</v>
      </c>
      <c r="AW28" s="10">
        <v>0</v>
      </c>
    </row>
    <row r="29" spans="1:49" ht="12.75">
      <c r="A29" s="7" t="s">
        <v>109</v>
      </c>
      <c r="B29" s="4" t="s">
        <v>73</v>
      </c>
      <c r="C29" s="7" t="s">
        <v>83</v>
      </c>
      <c r="D29" s="8">
        <v>13.7</v>
      </c>
      <c r="E29" s="9">
        <v>4.04</v>
      </c>
      <c r="F29" s="9">
        <v>8</v>
      </c>
      <c r="G29" s="4">
        <v>0</v>
      </c>
      <c r="H29" s="7">
        <v>0</v>
      </c>
      <c r="I29" s="10">
        <v>2.34</v>
      </c>
      <c r="J29" s="7">
        <v>0</v>
      </c>
      <c r="K29" s="7">
        <v>0</v>
      </c>
      <c r="L29" s="11">
        <v>0.303</v>
      </c>
      <c r="M29" s="11">
        <v>0.39</v>
      </c>
      <c r="N29" s="7">
        <v>0</v>
      </c>
      <c r="O29" s="7">
        <v>0</v>
      </c>
      <c r="P29" s="10">
        <v>0</v>
      </c>
      <c r="Q29" s="11">
        <v>0.938</v>
      </c>
      <c r="R29" s="7">
        <v>0.9375</v>
      </c>
      <c r="S29" s="7">
        <v>0</v>
      </c>
      <c r="T29" s="11">
        <v>0.554</v>
      </c>
      <c r="U29" s="10">
        <v>0</v>
      </c>
      <c r="V29" s="11">
        <v>0.604</v>
      </c>
      <c r="W29" s="11">
        <v>0.252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8">
        <v>36.1</v>
      </c>
      <c r="AE29" s="8">
        <v>11</v>
      </c>
      <c r="AF29" s="9">
        <v>9.02</v>
      </c>
      <c r="AG29" s="9">
        <v>2.99</v>
      </c>
      <c r="AH29" s="9">
        <v>1.52</v>
      </c>
      <c r="AI29" s="9">
        <v>1.73</v>
      </c>
      <c r="AJ29" s="12">
        <v>0.848</v>
      </c>
      <c r="AK29" s="12">
        <v>0.613</v>
      </c>
      <c r="AL29" s="10">
        <v>0</v>
      </c>
      <c r="AM29" s="12">
        <v>0.186</v>
      </c>
      <c r="AN29" s="8">
        <v>19.2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3.26</v>
      </c>
      <c r="AU29" s="11">
        <v>0.874</v>
      </c>
      <c r="AV29" s="10">
        <v>0</v>
      </c>
      <c r="AW29" s="10">
        <v>0</v>
      </c>
    </row>
    <row r="30" spans="1:49" ht="12.75">
      <c r="A30" s="7" t="s">
        <v>110</v>
      </c>
      <c r="B30" s="4" t="s">
        <v>73</v>
      </c>
      <c r="C30" s="7" t="s">
        <v>83</v>
      </c>
      <c r="D30" s="8">
        <v>18.7</v>
      </c>
      <c r="E30" s="9">
        <v>5.51</v>
      </c>
      <c r="F30" s="9">
        <v>8</v>
      </c>
      <c r="G30" s="4">
        <v>0</v>
      </c>
      <c r="H30" s="7">
        <v>0</v>
      </c>
      <c r="I30" s="10">
        <v>2.53</v>
      </c>
      <c r="J30" s="7">
        <v>0</v>
      </c>
      <c r="K30" s="7">
        <v>0</v>
      </c>
      <c r="L30" s="11">
        <v>0.487</v>
      </c>
      <c r="M30" s="11">
        <v>0.39</v>
      </c>
      <c r="N30" s="7">
        <v>0</v>
      </c>
      <c r="O30" s="7">
        <v>0</v>
      </c>
      <c r="P30" s="10">
        <v>0</v>
      </c>
      <c r="Q30" s="11">
        <v>0.938</v>
      </c>
      <c r="R30" s="7">
        <v>0.9375</v>
      </c>
      <c r="S30" s="7">
        <v>0</v>
      </c>
      <c r="T30" s="11">
        <v>0.565</v>
      </c>
      <c r="U30" s="10">
        <v>0</v>
      </c>
      <c r="V30" s="11">
        <v>0.431</v>
      </c>
      <c r="W30" s="11">
        <v>0.344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8">
        <v>43.9</v>
      </c>
      <c r="AE30" s="8">
        <v>13.9</v>
      </c>
      <c r="AF30" s="8">
        <v>11</v>
      </c>
      <c r="AG30" s="9">
        <v>2.82</v>
      </c>
      <c r="AH30" s="9">
        <v>1.97</v>
      </c>
      <c r="AI30" s="9">
        <v>2.17</v>
      </c>
      <c r="AJ30" s="9">
        <v>1.01</v>
      </c>
      <c r="AK30" s="12">
        <v>0.598</v>
      </c>
      <c r="AL30" s="10">
        <v>0</v>
      </c>
      <c r="AM30" s="12">
        <v>0.434</v>
      </c>
      <c r="AN30" s="8">
        <v>25.1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3.05</v>
      </c>
      <c r="AU30" s="11">
        <v>0.894</v>
      </c>
      <c r="AV30" s="10">
        <v>0</v>
      </c>
      <c r="AW30" s="10">
        <v>0</v>
      </c>
    </row>
    <row r="31" spans="1:49" ht="12.75">
      <c r="A31" s="7" t="s">
        <v>111</v>
      </c>
      <c r="B31" s="4" t="s">
        <v>73</v>
      </c>
      <c r="C31" s="7" t="s">
        <v>83</v>
      </c>
      <c r="D31" s="8">
        <v>13.4</v>
      </c>
      <c r="E31" s="9">
        <v>3.94</v>
      </c>
      <c r="F31" s="9">
        <v>9</v>
      </c>
      <c r="G31" s="4">
        <v>0</v>
      </c>
      <c r="H31" s="7">
        <v>0</v>
      </c>
      <c r="I31" s="10">
        <v>2.43</v>
      </c>
      <c r="J31" s="7">
        <v>0</v>
      </c>
      <c r="K31" s="7">
        <v>0</v>
      </c>
      <c r="L31" s="11">
        <v>0.233</v>
      </c>
      <c r="M31" s="11">
        <v>0.413</v>
      </c>
      <c r="N31" s="7">
        <v>0</v>
      </c>
      <c r="O31" s="7">
        <v>0</v>
      </c>
      <c r="P31" s="10">
        <v>0</v>
      </c>
      <c r="Q31" s="10">
        <v>1</v>
      </c>
      <c r="R31" s="7">
        <v>1</v>
      </c>
      <c r="S31" s="7">
        <v>0</v>
      </c>
      <c r="T31" s="11">
        <v>0.601</v>
      </c>
      <c r="U31" s="10">
        <v>0</v>
      </c>
      <c r="V31" s="11">
        <v>0.742</v>
      </c>
      <c r="W31" s="11">
        <v>0.219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8">
        <v>47.8</v>
      </c>
      <c r="AE31" s="8">
        <v>12.6</v>
      </c>
      <c r="AF31" s="8">
        <v>10.6</v>
      </c>
      <c r="AG31" s="9">
        <v>3.49</v>
      </c>
      <c r="AH31" s="9">
        <v>1.75</v>
      </c>
      <c r="AI31" s="9">
        <v>1.94</v>
      </c>
      <c r="AJ31" s="12">
        <v>0.954</v>
      </c>
      <c r="AK31" s="12">
        <v>0.666</v>
      </c>
      <c r="AL31" s="10">
        <v>0</v>
      </c>
      <c r="AM31" s="12">
        <v>0.168</v>
      </c>
      <c r="AN31" s="8">
        <v>28.2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3.79</v>
      </c>
      <c r="AU31" s="11">
        <v>0.875</v>
      </c>
      <c r="AV31" s="10">
        <v>0</v>
      </c>
      <c r="AW31" s="10">
        <v>0</v>
      </c>
    </row>
    <row r="32" spans="1:49" ht="12.75">
      <c r="A32" s="7" t="s">
        <v>112</v>
      </c>
      <c r="B32" s="4" t="s">
        <v>73</v>
      </c>
      <c r="C32" s="7" t="s">
        <v>83</v>
      </c>
      <c r="D32" s="8">
        <v>15</v>
      </c>
      <c r="E32" s="9">
        <v>4.41</v>
      </c>
      <c r="F32" s="9">
        <v>9</v>
      </c>
      <c r="G32" s="4">
        <v>0</v>
      </c>
      <c r="H32" s="7">
        <v>0</v>
      </c>
      <c r="I32" s="10">
        <v>2.49</v>
      </c>
      <c r="J32" s="7">
        <v>0</v>
      </c>
      <c r="K32" s="7">
        <v>0</v>
      </c>
      <c r="L32" s="11">
        <v>0.285</v>
      </c>
      <c r="M32" s="11">
        <v>0.413</v>
      </c>
      <c r="N32" s="7">
        <v>0</v>
      </c>
      <c r="O32" s="7">
        <v>0</v>
      </c>
      <c r="P32" s="10">
        <v>0</v>
      </c>
      <c r="Q32" s="10">
        <v>1</v>
      </c>
      <c r="R32" s="7">
        <v>1</v>
      </c>
      <c r="S32" s="7">
        <v>0</v>
      </c>
      <c r="T32" s="11">
        <v>0.586</v>
      </c>
      <c r="U32" s="10">
        <v>0</v>
      </c>
      <c r="V32" s="11">
        <v>0.681</v>
      </c>
      <c r="W32" s="11">
        <v>0.245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8">
        <v>51</v>
      </c>
      <c r="AE32" s="8">
        <v>13.6</v>
      </c>
      <c r="AF32" s="8">
        <v>11.3</v>
      </c>
      <c r="AG32" s="9">
        <v>3.4</v>
      </c>
      <c r="AH32" s="9">
        <v>1.91</v>
      </c>
      <c r="AI32" s="9">
        <v>2.04</v>
      </c>
      <c r="AJ32" s="9">
        <v>1.01</v>
      </c>
      <c r="AK32" s="12">
        <v>0.659</v>
      </c>
      <c r="AL32" s="10">
        <v>0</v>
      </c>
      <c r="AM32" s="12">
        <v>0.208</v>
      </c>
      <c r="AN32" s="8">
        <v>31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3.69</v>
      </c>
      <c r="AU32" s="11">
        <v>0.882</v>
      </c>
      <c r="AV32" s="10">
        <v>0</v>
      </c>
      <c r="AW32" s="10">
        <v>0</v>
      </c>
    </row>
    <row r="33" spans="1:49" ht="12.75">
      <c r="A33" s="7" t="s">
        <v>113</v>
      </c>
      <c r="B33" s="4" t="s">
        <v>73</v>
      </c>
      <c r="C33" s="7" t="s">
        <v>83</v>
      </c>
      <c r="D33" s="8">
        <v>20</v>
      </c>
      <c r="E33" s="9">
        <v>5.87</v>
      </c>
      <c r="F33" s="9">
        <v>9</v>
      </c>
      <c r="G33" s="4">
        <v>0</v>
      </c>
      <c r="H33" s="7">
        <v>0</v>
      </c>
      <c r="I33" s="10">
        <v>2.65</v>
      </c>
      <c r="J33" s="7">
        <v>0</v>
      </c>
      <c r="K33" s="7">
        <v>0</v>
      </c>
      <c r="L33" s="11">
        <v>0.448</v>
      </c>
      <c r="M33" s="11">
        <v>0.413</v>
      </c>
      <c r="N33" s="7">
        <v>0</v>
      </c>
      <c r="O33" s="7">
        <v>0</v>
      </c>
      <c r="P33" s="10">
        <v>0</v>
      </c>
      <c r="Q33" s="10">
        <v>1</v>
      </c>
      <c r="R33" s="7">
        <v>1</v>
      </c>
      <c r="S33" s="7">
        <v>0</v>
      </c>
      <c r="T33" s="11">
        <v>0.583</v>
      </c>
      <c r="U33" s="10">
        <v>0</v>
      </c>
      <c r="V33" s="11">
        <v>0.515</v>
      </c>
      <c r="W33" s="11">
        <v>0.326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8">
        <v>60.9</v>
      </c>
      <c r="AE33" s="8">
        <v>16.9</v>
      </c>
      <c r="AF33" s="8">
        <v>13.5</v>
      </c>
      <c r="AG33" s="9">
        <v>3.22</v>
      </c>
      <c r="AH33" s="9">
        <v>2.41</v>
      </c>
      <c r="AI33" s="9">
        <v>2.46</v>
      </c>
      <c r="AJ33" s="9">
        <v>1.17</v>
      </c>
      <c r="AK33" s="12">
        <v>0.64</v>
      </c>
      <c r="AL33" s="10">
        <v>0</v>
      </c>
      <c r="AM33" s="12">
        <v>0.427</v>
      </c>
      <c r="AN33" s="8">
        <v>39.4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3.46</v>
      </c>
      <c r="AU33" s="11">
        <v>0.899</v>
      </c>
      <c r="AV33" s="10">
        <v>0</v>
      </c>
      <c r="AW33" s="10">
        <v>0</v>
      </c>
    </row>
    <row r="34" spans="1:49" ht="12.75">
      <c r="A34" s="7" t="s">
        <v>114</v>
      </c>
      <c r="B34" s="4" t="s">
        <v>115</v>
      </c>
      <c r="C34" s="7" t="s">
        <v>83</v>
      </c>
      <c r="D34" s="8">
        <v>42</v>
      </c>
      <c r="E34" s="8">
        <v>12.4</v>
      </c>
      <c r="F34" s="9">
        <v>9.7</v>
      </c>
      <c r="G34" s="4">
        <v>0</v>
      </c>
      <c r="H34" s="7">
        <v>0</v>
      </c>
      <c r="I34" s="14">
        <v>10.1</v>
      </c>
      <c r="J34" s="7">
        <v>0</v>
      </c>
      <c r="K34" s="7">
        <v>0</v>
      </c>
      <c r="L34" s="11">
        <v>0.415</v>
      </c>
      <c r="M34" s="11">
        <v>0.42</v>
      </c>
      <c r="N34" s="7">
        <v>0</v>
      </c>
      <c r="O34" s="7">
        <v>0</v>
      </c>
      <c r="P34" s="10">
        <v>0</v>
      </c>
      <c r="Q34" s="10">
        <v>1.13</v>
      </c>
      <c r="R34" s="7">
        <v>1.125</v>
      </c>
      <c r="S34" s="7">
        <v>0.8125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8">
        <v>12</v>
      </c>
      <c r="Z34" s="9">
        <v>0</v>
      </c>
      <c r="AA34" s="8">
        <v>18.9</v>
      </c>
      <c r="AB34" s="9">
        <v>0</v>
      </c>
      <c r="AC34" s="9">
        <v>0</v>
      </c>
      <c r="AD34" s="4">
        <v>210</v>
      </c>
      <c r="AE34" s="8">
        <v>48.3</v>
      </c>
      <c r="AF34" s="8">
        <v>43.4</v>
      </c>
      <c r="AG34" s="9">
        <v>4.13</v>
      </c>
      <c r="AH34" s="8">
        <v>71.7</v>
      </c>
      <c r="AI34" s="8">
        <v>21.8</v>
      </c>
      <c r="AJ34" s="8">
        <v>14.2</v>
      </c>
      <c r="AK34" s="9">
        <v>2.41</v>
      </c>
      <c r="AL34" s="10">
        <v>0</v>
      </c>
      <c r="AM34" s="12">
        <v>0.813</v>
      </c>
      <c r="AN34" s="4">
        <v>1540</v>
      </c>
      <c r="AO34" s="10">
        <v>0</v>
      </c>
      <c r="AP34" s="14">
        <v>23.4</v>
      </c>
      <c r="AQ34" s="14">
        <v>24.7</v>
      </c>
      <c r="AR34" s="10">
        <v>9.41</v>
      </c>
      <c r="AS34" s="14">
        <v>23.7</v>
      </c>
      <c r="AT34" s="10">
        <v>0</v>
      </c>
      <c r="AU34" s="10">
        <v>0</v>
      </c>
      <c r="AV34" s="10">
        <v>0</v>
      </c>
      <c r="AW34" s="10">
        <v>0</v>
      </c>
    </row>
    <row r="35" spans="1:49" ht="12.75">
      <c r="A35" s="7" t="s">
        <v>116</v>
      </c>
      <c r="B35" s="4" t="s">
        <v>115</v>
      </c>
      <c r="C35" s="7" t="s">
        <v>83</v>
      </c>
      <c r="D35" s="8">
        <v>57</v>
      </c>
      <c r="E35" s="8">
        <v>16.8</v>
      </c>
      <c r="F35" s="8">
        <v>10</v>
      </c>
      <c r="G35" s="4">
        <v>0</v>
      </c>
      <c r="H35" s="7">
        <v>0</v>
      </c>
      <c r="I35" s="14">
        <v>10.2</v>
      </c>
      <c r="J35" s="7">
        <v>0</v>
      </c>
      <c r="K35" s="7">
        <v>0</v>
      </c>
      <c r="L35" s="11">
        <v>0.565</v>
      </c>
      <c r="M35" s="11">
        <v>0.565</v>
      </c>
      <c r="N35" s="7">
        <v>0</v>
      </c>
      <c r="O35" s="7">
        <v>0</v>
      </c>
      <c r="P35" s="10">
        <v>0</v>
      </c>
      <c r="Q35" s="10">
        <v>1.25</v>
      </c>
      <c r="R35" s="7">
        <v>1.25</v>
      </c>
      <c r="S35" s="7">
        <v>0.9375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9.05</v>
      </c>
      <c r="Z35" s="9">
        <v>0</v>
      </c>
      <c r="AA35" s="8">
        <v>13.9</v>
      </c>
      <c r="AB35" s="9">
        <v>0</v>
      </c>
      <c r="AC35" s="9">
        <v>0</v>
      </c>
      <c r="AD35" s="4">
        <v>294</v>
      </c>
      <c r="AE35" s="8">
        <v>66.5</v>
      </c>
      <c r="AF35" s="8">
        <v>58.8</v>
      </c>
      <c r="AG35" s="9">
        <v>4.18</v>
      </c>
      <c r="AH35" s="4">
        <v>101</v>
      </c>
      <c r="AI35" s="8">
        <v>30.3</v>
      </c>
      <c r="AJ35" s="8">
        <v>19.7</v>
      </c>
      <c r="AK35" s="9">
        <v>2.45</v>
      </c>
      <c r="AL35" s="10">
        <v>0</v>
      </c>
      <c r="AM35" s="9">
        <v>1.97</v>
      </c>
      <c r="AN35" s="4">
        <v>2240</v>
      </c>
      <c r="AO35" s="10">
        <v>0</v>
      </c>
      <c r="AP35" s="14">
        <v>24.1</v>
      </c>
      <c r="AQ35" s="14">
        <v>34.8</v>
      </c>
      <c r="AR35" s="14">
        <v>12.9</v>
      </c>
      <c r="AS35" s="14">
        <v>32.8</v>
      </c>
      <c r="AT35" s="10">
        <v>0</v>
      </c>
      <c r="AU35" s="10">
        <v>0</v>
      </c>
      <c r="AV35" s="10">
        <v>0</v>
      </c>
      <c r="AW35" s="10">
        <v>0</v>
      </c>
    </row>
    <row r="36" spans="1:49" ht="12.75">
      <c r="A36" s="7" t="s">
        <v>117</v>
      </c>
      <c r="B36" s="4" t="s">
        <v>115</v>
      </c>
      <c r="C36" s="7" t="s">
        <v>83</v>
      </c>
      <c r="D36" s="8">
        <v>53</v>
      </c>
      <c r="E36" s="8">
        <v>15.5</v>
      </c>
      <c r="F36" s="8">
        <v>11.8</v>
      </c>
      <c r="G36" s="4">
        <v>0</v>
      </c>
      <c r="H36" s="7">
        <v>0</v>
      </c>
      <c r="I36" s="14">
        <v>12</v>
      </c>
      <c r="J36" s="7">
        <v>0</v>
      </c>
      <c r="K36" s="7">
        <v>0</v>
      </c>
      <c r="L36" s="11">
        <v>0.435</v>
      </c>
      <c r="M36" s="11">
        <v>0.435</v>
      </c>
      <c r="N36" s="7">
        <v>0</v>
      </c>
      <c r="O36" s="7">
        <v>0</v>
      </c>
      <c r="P36" s="10">
        <v>0</v>
      </c>
      <c r="Q36" s="10">
        <v>1.13</v>
      </c>
      <c r="R36" s="7">
        <v>1.125</v>
      </c>
      <c r="S36" s="7">
        <v>0.875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8">
        <v>13.8</v>
      </c>
      <c r="Z36" s="9">
        <v>0</v>
      </c>
      <c r="AA36" s="8">
        <v>22.3</v>
      </c>
      <c r="AB36" s="9">
        <v>0</v>
      </c>
      <c r="AC36" s="9">
        <v>0</v>
      </c>
      <c r="AD36" s="4">
        <v>393</v>
      </c>
      <c r="AE36" s="8">
        <v>74</v>
      </c>
      <c r="AF36" s="8">
        <v>66.7</v>
      </c>
      <c r="AG36" s="9">
        <v>5.03</v>
      </c>
      <c r="AH36" s="4">
        <v>127</v>
      </c>
      <c r="AI36" s="8">
        <v>32.2</v>
      </c>
      <c r="AJ36" s="8">
        <v>21.1</v>
      </c>
      <c r="AK36" s="9">
        <v>2.86</v>
      </c>
      <c r="AL36" s="10">
        <v>0</v>
      </c>
      <c r="AM36" s="9">
        <v>1.12</v>
      </c>
      <c r="AN36" s="4">
        <v>4080</v>
      </c>
      <c r="AO36" s="10">
        <v>0</v>
      </c>
      <c r="AP36" s="14">
        <v>34.2</v>
      </c>
      <c r="AQ36" s="14">
        <v>44.7</v>
      </c>
      <c r="AR36" s="14">
        <v>14.3</v>
      </c>
      <c r="AS36" s="14">
        <v>36.2</v>
      </c>
      <c r="AT36" s="10">
        <v>0</v>
      </c>
      <c r="AU36" s="10">
        <v>0</v>
      </c>
      <c r="AV36" s="10">
        <v>0</v>
      </c>
      <c r="AW36" s="10">
        <v>0</v>
      </c>
    </row>
    <row r="37" spans="1:49" ht="12.75">
      <c r="A37" s="7" t="s">
        <v>118</v>
      </c>
      <c r="B37" s="4" t="s">
        <v>115</v>
      </c>
      <c r="C37" s="7" t="s">
        <v>83</v>
      </c>
      <c r="D37" s="8">
        <v>63</v>
      </c>
      <c r="E37" s="8">
        <v>18.4</v>
      </c>
      <c r="F37" s="8">
        <v>11.9</v>
      </c>
      <c r="G37" s="4">
        <v>0</v>
      </c>
      <c r="H37" s="7">
        <v>0</v>
      </c>
      <c r="I37" s="14">
        <v>12.1</v>
      </c>
      <c r="J37" s="7">
        <v>0</v>
      </c>
      <c r="K37" s="7">
        <v>0</v>
      </c>
      <c r="L37" s="11">
        <v>0.515</v>
      </c>
      <c r="M37" s="11">
        <v>0.515</v>
      </c>
      <c r="N37" s="7">
        <v>0</v>
      </c>
      <c r="O37" s="7">
        <v>0</v>
      </c>
      <c r="P37" s="10">
        <v>0</v>
      </c>
      <c r="Q37" s="10">
        <v>1.25</v>
      </c>
      <c r="R37" s="7">
        <v>1.25</v>
      </c>
      <c r="S37" s="7">
        <v>0.875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8">
        <v>11.8</v>
      </c>
      <c r="Z37" s="9">
        <v>0</v>
      </c>
      <c r="AA37" s="8">
        <v>18.9</v>
      </c>
      <c r="AB37" s="9">
        <v>0</v>
      </c>
      <c r="AC37" s="9">
        <v>0</v>
      </c>
      <c r="AD37" s="4">
        <v>472</v>
      </c>
      <c r="AE37" s="8">
        <v>88.3</v>
      </c>
      <c r="AF37" s="8">
        <v>79.1</v>
      </c>
      <c r="AG37" s="9">
        <v>5.06</v>
      </c>
      <c r="AH37" s="4">
        <v>153</v>
      </c>
      <c r="AI37" s="8">
        <v>38.7</v>
      </c>
      <c r="AJ37" s="8">
        <v>25.3</v>
      </c>
      <c r="AK37" s="9">
        <v>2.88</v>
      </c>
      <c r="AL37" s="10">
        <v>0</v>
      </c>
      <c r="AM37" s="9">
        <v>1.83</v>
      </c>
      <c r="AN37" s="4">
        <v>5000</v>
      </c>
      <c r="AO37" s="10">
        <v>0</v>
      </c>
      <c r="AP37" s="14">
        <v>34.6</v>
      </c>
      <c r="AQ37" s="14">
        <v>54.1</v>
      </c>
      <c r="AR37" s="14">
        <v>17.1</v>
      </c>
      <c r="AS37" s="14">
        <v>43.3</v>
      </c>
      <c r="AT37" s="10">
        <v>0</v>
      </c>
      <c r="AU37" s="10">
        <v>0</v>
      </c>
      <c r="AV37" s="10">
        <v>0</v>
      </c>
      <c r="AW37" s="10">
        <v>0</v>
      </c>
    </row>
    <row r="38" spans="1:49" ht="12.75">
      <c r="A38" s="7" t="s">
        <v>119</v>
      </c>
      <c r="B38" s="4" t="s">
        <v>115</v>
      </c>
      <c r="C38" s="7" t="s">
        <v>83</v>
      </c>
      <c r="D38" s="8">
        <v>74</v>
      </c>
      <c r="E38" s="8">
        <v>21.8</v>
      </c>
      <c r="F38" s="8">
        <v>12.1</v>
      </c>
      <c r="G38" s="4">
        <v>0</v>
      </c>
      <c r="H38" s="7">
        <v>0</v>
      </c>
      <c r="I38" s="14">
        <v>12.2</v>
      </c>
      <c r="J38" s="7">
        <v>0</v>
      </c>
      <c r="K38" s="7">
        <v>0</v>
      </c>
      <c r="L38" s="11">
        <v>0.605</v>
      </c>
      <c r="M38" s="11">
        <v>0.61</v>
      </c>
      <c r="N38" s="7">
        <v>0</v>
      </c>
      <c r="O38" s="7">
        <v>0</v>
      </c>
      <c r="P38" s="10">
        <v>0</v>
      </c>
      <c r="Q38" s="10">
        <v>1.31</v>
      </c>
      <c r="R38" s="7">
        <v>1.3125</v>
      </c>
      <c r="S38" s="7">
        <v>0.9375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8">
        <v>10</v>
      </c>
      <c r="Z38" s="9">
        <v>0</v>
      </c>
      <c r="AA38" s="8">
        <v>16.1</v>
      </c>
      <c r="AB38" s="9">
        <v>0</v>
      </c>
      <c r="AC38" s="9">
        <v>0</v>
      </c>
      <c r="AD38" s="4">
        <v>569</v>
      </c>
      <c r="AE38" s="4">
        <v>105</v>
      </c>
      <c r="AF38" s="8">
        <v>93.8</v>
      </c>
      <c r="AG38" s="9">
        <v>5.11</v>
      </c>
      <c r="AH38" s="4">
        <v>186</v>
      </c>
      <c r="AI38" s="8">
        <v>46.6</v>
      </c>
      <c r="AJ38" s="8">
        <v>30.4</v>
      </c>
      <c r="AK38" s="9">
        <v>2.92</v>
      </c>
      <c r="AL38" s="10">
        <v>0</v>
      </c>
      <c r="AM38" s="9">
        <v>2.98</v>
      </c>
      <c r="AN38" s="4">
        <v>6160</v>
      </c>
      <c r="AO38" s="10">
        <v>0</v>
      </c>
      <c r="AP38" s="14">
        <v>35.2</v>
      </c>
      <c r="AQ38" s="14">
        <v>65.5</v>
      </c>
      <c r="AR38" s="14">
        <v>20.4</v>
      </c>
      <c r="AS38" s="14">
        <v>51.9</v>
      </c>
      <c r="AT38" s="10">
        <v>0</v>
      </c>
      <c r="AU38" s="10">
        <v>0</v>
      </c>
      <c r="AV38" s="10">
        <v>0</v>
      </c>
      <c r="AW38" s="10">
        <v>0</v>
      </c>
    </row>
    <row r="39" spans="1:49" ht="12.75">
      <c r="A39" s="7" t="s">
        <v>120</v>
      </c>
      <c r="B39" s="4" t="s">
        <v>115</v>
      </c>
      <c r="C39" s="7" t="s">
        <v>83</v>
      </c>
      <c r="D39" s="8">
        <v>84</v>
      </c>
      <c r="E39" s="8">
        <v>24.6</v>
      </c>
      <c r="F39" s="8">
        <v>12.3</v>
      </c>
      <c r="G39" s="4">
        <v>0</v>
      </c>
      <c r="H39" s="7">
        <v>0</v>
      </c>
      <c r="I39" s="14">
        <v>12.3</v>
      </c>
      <c r="J39" s="7">
        <v>0</v>
      </c>
      <c r="K39" s="7">
        <v>0</v>
      </c>
      <c r="L39" s="11">
        <v>0.685</v>
      </c>
      <c r="M39" s="11">
        <v>0.685</v>
      </c>
      <c r="N39" s="7">
        <v>0</v>
      </c>
      <c r="O39" s="7">
        <v>0</v>
      </c>
      <c r="P39" s="10">
        <v>0</v>
      </c>
      <c r="Q39" s="10">
        <v>1.38</v>
      </c>
      <c r="R39" s="7">
        <v>1.375</v>
      </c>
      <c r="S39" s="7">
        <v>1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8.97</v>
      </c>
      <c r="Z39" s="9">
        <v>0</v>
      </c>
      <c r="AA39" s="8">
        <v>14.2</v>
      </c>
      <c r="AB39" s="9">
        <v>0</v>
      </c>
      <c r="AC39" s="9">
        <v>0</v>
      </c>
      <c r="AD39" s="4">
        <v>650</v>
      </c>
      <c r="AE39" s="4">
        <v>120</v>
      </c>
      <c r="AF39" s="4">
        <v>106</v>
      </c>
      <c r="AG39" s="9">
        <v>5.14</v>
      </c>
      <c r="AH39" s="4">
        <v>213</v>
      </c>
      <c r="AI39" s="8">
        <v>53.2</v>
      </c>
      <c r="AJ39" s="8">
        <v>34.6</v>
      </c>
      <c r="AK39" s="9">
        <v>2.94</v>
      </c>
      <c r="AL39" s="10">
        <v>0</v>
      </c>
      <c r="AM39" s="9">
        <v>4.24</v>
      </c>
      <c r="AN39" s="4">
        <v>7140</v>
      </c>
      <c r="AO39" s="10">
        <v>0</v>
      </c>
      <c r="AP39" s="14">
        <v>35.6</v>
      </c>
      <c r="AQ39" s="14">
        <v>75</v>
      </c>
      <c r="AR39" s="14">
        <v>23.1</v>
      </c>
      <c r="AS39" s="14">
        <v>59</v>
      </c>
      <c r="AT39" s="10">
        <v>0</v>
      </c>
      <c r="AU39" s="10">
        <v>0</v>
      </c>
      <c r="AV39" s="10">
        <v>0</v>
      </c>
      <c r="AW39" s="10">
        <v>0</v>
      </c>
    </row>
    <row r="40" spans="1:49" ht="12.75">
      <c r="A40" s="7" t="s">
        <v>121</v>
      </c>
      <c r="B40" s="4" t="s">
        <v>115</v>
      </c>
      <c r="C40" s="7" t="s">
        <v>83</v>
      </c>
      <c r="D40" s="4">
        <v>102</v>
      </c>
      <c r="E40" s="8">
        <v>30</v>
      </c>
      <c r="F40" s="8">
        <v>14</v>
      </c>
      <c r="G40" s="4">
        <v>0</v>
      </c>
      <c r="H40" s="7">
        <v>0</v>
      </c>
      <c r="I40" s="14">
        <v>14.8</v>
      </c>
      <c r="J40" s="7">
        <v>0</v>
      </c>
      <c r="K40" s="7">
        <v>0</v>
      </c>
      <c r="L40" s="11">
        <v>0.705</v>
      </c>
      <c r="M40" s="11">
        <v>0.705</v>
      </c>
      <c r="N40" s="7">
        <v>0</v>
      </c>
      <c r="O40" s="7">
        <v>0</v>
      </c>
      <c r="P40" s="10">
        <v>0</v>
      </c>
      <c r="Q40" s="10">
        <v>1.38</v>
      </c>
      <c r="R40" s="7">
        <v>1.375</v>
      </c>
      <c r="S40" s="7">
        <v>1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8">
        <v>10.5</v>
      </c>
      <c r="Z40" s="9">
        <v>0</v>
      </c>
      <c r="AA40" s="8">
        <v>16.2</v>
      </c>
      <c r="AB40" s="9">
        <v>0</v>
      </c>
      <c r="AC40" s="9">
        <v>0</v>
      </c>
      <c r="AD40" s="4">
        <v>1050</v>
      </c>
      <c r="AE40" s="4">
        <v>169</v>
      </c>
      <c r="AF40" s="4">
        <v>150</v>
      </c>
      <c r="AG40" s="9">
        <v>5.92</v>
      </c>
      <c r="AH40" s="4">
        <v>380</v>
      </c>
      <c r="AI40" s="8">
        <v>78.8</v>
      </c>
      <c r="AJ40" s="8">
        <v>51.4</v>
      </c>
      <c r="AK40" s="9">
        <v>3.56</v>
      </c>
      <c r="AL40" s="10">
        <v>0</v>
      </c>
      <c r="AM40" s="9">
        <v>5.39</v>
      </c>
      <c r="AN40" s="4">
        <v>16800</v>
      </c>
      <c r="AO40" s="10">
        <v>0</v>
      </c>
      <c r="AP40" s="14">
        <v>49.2</v>
      </c>
      <c r="AQ40" s="7">
        <v>128</v>
      </c>
      <c r="AR40" s="14">
        <v>33</v>
      </c>
      <c r="AS40" s="14">
        <v>83.3</v>
      </c>
      <c r="AT40" s="10">
        <v>0</v>
      </c>
      <c r="AU40" s="10">
        <v>0</v>
      </c>
      <c r="AV40" s="10">
        <v>0</v>
      </c>
      <c r="AW40" s="10">
        <v>0</v>
      </c>
    </row>
    <row r="41" spans="1:49" ht="12.75">
      <c r="A41" s="7" t="s">
        <v>122</v>
      </c>
      <c r="B41" s="7" t="s">
        <v>115</v>
      </c>
      <c r="C41" s="7" t="s">
        <v>83</v>
      </c>
      <c r="D41" s="7">
        <v>117</v>
      </c>
      <c r="E41" s="14">
        <v>34.4</v>
      </c>
      <c r="F41" s="14">
        <v>14.2</v>
      </c>
      <c r="G41" s="7">
        <v>0</v>
      </c>
      <c r="H41" s="7">
        <v>0</v>
      </c>
      <c r="I41" s="14">
        <v>14.9</v>
      </c>
      <c r="J41" s="7">
        <v>0</v>
      </c>
      <c r="K41" s="7">
        <v>0</v>
      </c>
      <c r="L41" s="11">
        <v>0.805</v>
      </c>
      <c r="M41" s="11">
        <v>0.805</v>
      </c>
      <c r="N41" s="7">
        <v>0</v>
      </c>
      <c r="O41" s="7">
        <v>0</v>
      </c>
      <c r="P41" s="10">
        <v>0</v>
      </c>
      <c r="Q41" s="10">
        <v>1.5</v>
      </c>
      <c r="R41" s="7">
        <v>1.5</v>
      </c>
      <c r="S41" s="7">
        <v>1.0625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9.25</v>
      </c>
      <c r="Z41" s="10">
        <v>0</v>
      </c>
      <c r="AA41" s="14">
        <v>14.2</v>
      </c>
      <c r="AB41" s="10">
        <v>0</v>
      </c>
      <c r="AC41" s="10">
        <v>0</v>
      </c>
      <c r="AD41" s="7">
        <v>1220</v>
      </c>
      <c r="AE41" s="7">
        <v>194</v>
      </c>
      <c r="AF41" s="7">
        <v>172</v>
      </c>
      <c r="AG41" s="10">
        <v>5.96</v>
      </c>
      <c r="AH41" s="7">
        <v>443</v>
      </c>
      <c r="AI41" s="14">
        <v>91.4</v>
      </c>
      <c r="AJ41" s="14">
        <v>59.5</v>
      </c>
      <c r="AK41" s="10">
        <v>3.59</v>
      </c>
      <c r="AL41" s="10">
        <v>0</v>
      </c>
      <c r="AM41" s="10">
        <v>8.02</v>
      </c>
      <c r="AN41" s="7">
        <v>19900</v>
      </c>
      <c r="AO41" s="10">
        <v>0</v>
      </c>
      <c r="AP41" s="14">
        <v>49.9</v>
      </c>
      <c r="AQ41" s="7">
        <v>149</v>
      </c>
      <c r="AR41" s="14">
        <v>38</v>
      </c>
      <c r="AS41" s="14">
        <v>96.3</v>
      </c>
      <c r="AT41" s="10">
        <v>0</v>
      </c>
      <c r="AU41" s="10">
        <v>0</v>
      </c>
      <c r="AV41" s="10">
        <v>0</v>
      </c>
      <c r="AW41" s="10">
        <v>0</v>
      </c>
    </row>
    <row r="42" spans="1:49" ht="12.75">
      <c r="A42" s="7" t="s">
        <v>123</v>
      </c>
      <c r="B42" s="4" t="s">
        <v>115</v>
      </c>
      <c r="C42" s="7" t="s">
        <v>83</v>
      </c>
      <c r="D42" s="8">
        <v>73</v>
      </c>
      <c r="E42" s="8">
        <v>21.4</v>
      </c>
      <c r="F42" s="8">
        <v>13.6</v>
      </c>
      <c r="G42" s="4">
        <v>0</v>
      </c>
      <c r="H42" s="7">
        <v>0</v>
      </c>
      <c r="I42" s="14">
        <v>14.6</v>
      </c>
      <c r="J42" s="7">
        <v>0</v>
      </c>
      <c r="K42" s="7">
        <v>0</v>
      </c>
      <c r="L42" s="11">
        <v>0.505</v>
      </c>
      <c r="M42" s="11">
        <v>0.505</v>
      </c>
      <c r="N42" s="7">
        <v>0</v>
      </c>
      <c r="O42" s="7">
        <v>0</v>
      </c>
      <c r="P42" s="10">
        <v>0</v>
      </c>
      <c r="Q42" s="10">
        <v>1.19</v>
      </c>
      <c r="R42" s="7">
        <v>1.1875</v>
      </c>
      <c r="S42" s="7">
        <v>0.875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8">
        <v>14.4</v>
      </c>
      <c r="Z42" s="9">
        <v>0</v>
      </c>
      <c r="AA42" s="8">
        <v>22.6</v>
      </c>
      <c r="AB42" s="9">
        <v>0</v>
      </c>
      <c r="AC42" s="9">
        <v>0</v>
      </c>
      <c r="AD42" s="4">
        <v>729</v>
      </c>
      <c r="AE42" s="4">
        <v>118</v>
      </c>
      <c r="AF42" s="4">
        <v>107</v>
      </c>
      <c r="AG42" s="9">
        <v>5.84</v>
      </c>
      <c r="AH42" s="4">
        <v>261</v>
      </c>
      <c r="AI42" s="8">
        <v>54.6</v>
      </c>
      <c r="AJ42" s="8">
        <v>35.8</v>
      </c>
      <c r="AK42" s="9">
        <v>3.49</v>
      </c>
      <c r="AL42" s="10">
        <v>0</v>
      </c>
      <c r="AM42" s="9">
        <v>2.01</v>
      </c>
      <c r="AN42" s="4">
        <v>11200</v>
      </c>
      <c r="AO42" s="10">
        <v>0</v>
      </c>
      <c r="AP42" s="14">
        <v>47.8</v>
      </c>
      <c r="AQ42" s="14">
        <v>88</v>
      </c>
      <c r="AR42" s="14">
        <v>23.3</v>
      </c>
      <c r="AS42" s="14">
        <v>58.3</v>
      </c>
      <c r="AT42" s="10">
        <v>0</v>
      </c>
      <c r="AU42" s="10">
        <v>0</v>
      </c>
      <c r="AV42" s="10">
        <v>0</v>
      </c>
      <c r="AW42" s="10">
        <v>0</v>
      </c>
    </row>
    <row r="43" spans="1:49" ht="12.75">
      <c r="A43" s="7" t="s">
        <v>124</v>
      </c>
      <c r="B43" s="4" t="s">
        <v>115</v>
      </c>
      <c r="C43" s="7" t="s">
        <v>83</v>
      </c>
      <c r="D43" s="8">
        <v>89</v>
      </c>
      <c r="E43" s="8">
        <v>26.1</v>
      </c>
      <c r="F43" s="8">
        <v>13.8</v>
      </c>
      <c r="G43" s="4">
        <v>0</v>
      </c>
      <c r="H43" s="7">
        <v>0</v>
      </c>
      <c r="I43" s="14">
        <v>14.7</v>
      </c>
      <c r="J43" s="7">
        <v>0</v>
      </c>
      <c r="K43" s="7">
        <v>0</v>
      </c>
      <c r="L43" s="11">
        <v>0.615</v>
      </c>
      <c r="M43" s="11">
        <v>0.615</v>
      </c>
      <c r="N43" s="7">
        <v>0</v>
      </c>
      <c r="O43" s="7">
        <v>0</v>
      </c>
      <c r="P43" s="10">
        <v>0</v>
      </c>
      <c r="Q43" s="10">
        <v>1.31</v>
      </c>
      <c r="R43" s="7">
        <v>1.3125</v>
      </c>
      <c r="S43" s="7">
        <v>0.9375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8">
        <v>11.9</v>
      </c>
      <c r="Z43" s="9">
        <v>0</v>
      </c>
      <c r="AA43" s="8">
        <v>18.5</v>
      </c>
      <c r="AB43" s="9">
        <v>0</v>
      </c>
      <c r="AC43" s="9">
        <v>0</v>
      </c>
      <c r="AD43" s="4">
        <v>904</v>
      </c>
      <c r="AE43" s="4">
        <v>146</v>
      </c>
      <c r="AF43" s="4">
        <v>131</v>
      </c>
      <c r="AG43" s="9">
        <v>5.88</v>
      </c>
      <c r="AH43" s="4">
        <v>326</v>
      </c>
      <c r="AI43" s="8">
        <v>67.7</v>
      </c>
      <c r="AJ43" s="8">
        <v>44.3</v>
      </c>
      <c r="AK43" s="9">
        <v>3.53</v>
      </c>
      <c r="AL43" s="10">
        <v>0</v>
      </c>
      <c r="AM43" s="9">
        <v>3.59</v>
      </c>
      <c r="AN43" s="4">
        <v>14200</v>
      </c>
      <c r="AO43" s="10">
        <v>0</v>
      </c>
      <c r="AP43" s="14">
        <v>48.5</v>
      </c>
      <c r="AQ43" s="7">
        <v>110</v>
      </c>
      <c r="AR43" s="14">
        <v>28.6</v>
      </c>
      <c r="AS43" s="14">
        <v>71.9</v>
      </c>
      <c r="AT43" s="10">
        <v>0</v>
      </c>
      <c r="AU43" s="10">
        <v>0</v>
      </c>
      <c r="AV43" s="10">
        <v>0</v>
      </c>
      <c r="AW43" s="10">
        <v>0</v>
      </c>
    </row>
    <row r="44" spans="1:49" ht="12.75">
      <c r="A44" s="7" t="s">
        <v>125</v>
      </c>
      <c r="B44" s="4" t="s">
        <v>115</v>
      </c>
      <c r="C44" s="7" t="s">
        <v>83</v>
      </c>
      <c r="D44" s="8">
        <v>36</v>
      </c>
      <c r="E44" s="8">
        <v>10.6</v>
      </c>
      <c r="F44" s="9">
        <v>8.02</v>
      </c>
      <c r="G44" s="4">
        <v>0</v>
      </c>
      <c r="H44" s="7">
        <v>0</v>
      </c>
      <c r="I44" s="10">
        <v>8.16</v>
      </c>
      <c r="J44" s="7">
        <v>0</v>
      </c>
      <c r="K44" s="7">
        <v>0</v>
      </c>
      <c r="L44" s="11">
        <v>0.445</v>
      </c>
      <c r="M44" s="11">
        <v>0.445</v>
      </c>
      <c r="N44" s="7">
        <v>0</v>
      </c>
      <c r="O44" s="7">
        <v>0</v>
      </c>
      <c r="P44" s="10">
        <v>0</v>
      </c>
      <c r="Q44" s="10">
        <v>1.13</v>
      </c>
      <c r="R44" s="7">
        <v>1.125</v>
      </c>
      <c r="S44" s="7">
        <v>0.875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9.16</v>
      </c>
      <c r="Z44" s="9">
        <v>0</v>
      </c>
      <c r="AA44" s="8">
        <v>14.2</v>
      </c>
      <c r="AB44" s="9">
        <v>0</v>
      </c>
      <c r="AC44" s="9">
        <v>0</v>
      </c>
      <c r="AD44" s="4">
        <v>119</v>
      </c>
      <c r="AE44" s="8">
        <v>33.6</v>
      </c>
      <c r="AF44" s="8">
        <v>29.8</v>
      </c>
      <c r="AG44" s="9">
        <v>3.36</v>
      </c>
      <c r="AH44" s="8">
        <v>40.3</v>
      </c>
      <c r="AI44" s="8">
        <v>15.2</v>
      </c>
      <c r="AJ44" s="9">
        <v>9.88</v>
      </c>
      <c r="AK44" s="9">
        <v>1.95</v>
      </c>
      <c r="AL44" s="10">
        <v>0</v>
      </c>
      <c r="AM44" s="12">
        <v>0.77</v>
      </c>
      <c r="AN44" s="4">
        <v>578</v>
      </c>
      <c r="AO44" s="10">
        <v>0</v>
      </c>
      <c r="AP44" s="14">
        <v>15.4</v>
      </c>
      <c r="AQ44" s="14">
        <v>14</v>
      </c>
      <c r="AR44" s="10">
        <v>6.5</v>
      </c>
      <c r="AS44" s="14">
        <v>16.6</v>
      </c>
      <c r="AT44" s="10">
        <v>0</v>
      </c>
      <c r="AU44" s="10">
        <v>0</v>
      </c>
      <c r="AV44" s="10">
        <v>0</v>
      </c>
      <c r="AW44" s="10">
        <v>0</v>
      </c>
    </row>
    <row r="45" spans="1:49" ht="12.75">
      <c r="A45" s="20" t="s">
        <v>512</v>
      </c>
      <c r="B45" s="20" t="s">
        <v>513</v>
      </c>
      <c r="C45" s="7" t="s">
        <v>83</v>
      </c>
      <c r="D45" s="9">
        <v>2.2748621470494093</v>
      </c>
      <c r="E45" s="11">
        <v>0.625</v>
      </c>
      <c r="F45" s="10">
        <v>0</v>
      </c>
      <c r="G45" s="7">
        <v>0</v>
      </c>
      <c r="H45" s="7">
        <v>1.66</v>
      </c>
      <c r="I45" s="10">
        <v>0</v>
      </c>
      <c r="J45" s="7">
        <v>0</v>
      </c>
      <c r="K45" s="7">
        <v>0</v>
      </c>
      <c r="L45" s="10">
        <v>0</v>
      </c>
      <c r="M45" s="10">
        <v>0</v>
      </c>
      <c r="N45" s="7">
        <v>0</v>
      </c>
      <c r="O45" s="7">
        <v>0.14</v>
      </c>
      <c r="P45" s="11">
        <v>0.13</v>
      </c>
      <c r="Q45" s="10">
        <v>0</v>
      </c>
      <c r="R45" s="7">
        <v>0</v>
      </c>
      <c r="S45" s="7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4">
        <v>12.8</v>
      </c>
      <c r="AD45" s="11">
        <v>0.184</v>
      </c>
      <c r="AE45" s="11">
        <v>0.305</v>
      </c>
      <c r="AF45" s="11">
        <v>0.222</v>
      </c>
      <c r="AG45" s="11">
        <v>0.543</v>
      </c>
      <c r="AH45" s="11">
        <v>0.184</v>
      </c>
      <c r="AI45" s="11">
        <v>0.305</v>
      </c>
      <c r="AJ45" s="11">
        <v>0.222</v>
      </c>
      <c r="AK45" s="11">
        <v>0.543</v>
      </c>
      <c r="AL45" s="10">
        <v>0</v>
      </c>
      <c r="AM45" s="11">
        <v>0.368</v>
      </c>
      <c r="AN45" s="10">
        <v>0</v>
      </c>
      <c r="AO45" s="11">
        <v>0.444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</row>
    <row r="46" spans="1:49" ht="12.75">
      <c r="A46" s="20" t="s">
        <v>514</v>
      </c>
      <c r="B46" s="20" t="s">
        <v>513</v>
      </c>
      <c r="C46" s="7" t="s">
        <v>83</v>
      </c>
      <c r="D46" s="9">
        <v>2.2834142603841814</v>
      </c>
      <c r="E46" s="11">
        <v>0.624</v>
      </c>
      <c r="F46" s="10">
        <v>0</v>
      </c>
      <c r="G46" s="7">
        <v>0</v>
      </c>
      <c r="H46" s="7">
        <v>1.9</v>
      </c>
      <c r="I46" s="10">
        <v>0</v>
      </c>
      <c r="J46" s="7">
        <v>0</v>
      </c>
      <c r="K46" s="7">
        <v>0</v>
      </c>
      <c r="L46" s="10">
        <v>0</v>
      </c>
      <c r="M46" s="10">
        <v>0</v>
      </c>
      <c r="N46" s="7">
        <v>0</v>
      </c>
      <c r="O46" s="7">
        <v>0.12</v>
      </c>
      <c r="P46" s="11">
        <v>0.111</v>
      </c>
      <c r="Q46" s="10">
        <v>0</v>
      </c>
      <c r="R46" s="7">
        <v>0</v>
      </c>
      <c r="S46" s="7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4">
        <v>17.1</v>
      </c>
      <c r="AD46" s="11">
        <v>0.251</v>
      </c>
      <c r="AE46" s="11">
        <v>0.356</v>
      </c>
      <c r="AF46" s="11">
        <v>0.264</v>
      </c>
      <c r="AG46" s="11">
        <v>0.634</v>
      </c>
      <c r="AH46" s="11">
        <v>0.251</v>
      </c>
      <c r="AI46" s="11">
        <v>0.356</v>
      </c>
      <c r="AJ46" s="11">
        <v>0.264</v>
      </c>
      <c r="AK46" s="11">
        <v>0.634</v>
      </c>
      <c r="AL46" s="10">
        <v>0</v>
      </c>
      <c r="AM46" s="11">
        <v>0.501</v>
      </c>
      <c r="AN46" s="10">
        <v>0</v>
      </c>
      <c r="AO46" s="11">
        <v>0.527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</row>
    <row r="47" spans="1:49" ht="12.75">
      <c r="A47" s="20" t="s">
        <v>515</v>
      </c>
      <c r="B47" s="20" t="s">
        <v>513</v>
      </c>
      <c r="C47" s="7" t="s">
        <v>83</v>
      </c>
      <c r="D47" s="9">
        <v>2.7203738010827</v>
      </c>
      <c r="E47" s="11">
        <v>0.749</v>
      </c>
      <c r="F47" s="10">
        <v>0</v>
      </c>
      <c r="G47" s="7">
        <v>0</v>
      </c>
      <c r="H47" s="7">
        <v>1.9</v>
      </c>
      <c r="I47" s="10">
        <v>0</v>
      </c>
      <c r="J47" s="7">
        <v>0</v>
      </c>
      <c r="K47" s="7">
        <v>0</v>
      </c>
      <c r="L47" s="10">
        <v>0</v>
      </c>
      <c r="M47" s="10">
        <v>0</v>
      </c>
      <c r="N47" s="7">
        <v>0</v>
      </c>
      <c r="O47" s="7">
        <v>0.145</v>
      </c>
      <c r="P47" s="11">
        <v>0.135</v>
      </c>
      <c r="Q47" s="10">
        <v>0</v>
      </c>
      <c r="R47" s="7">
        <v>0</v>
      </c>
      <c r="S47" s="7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4">
        <v>14.1</v>
      </c>
      <c r="AD47" s="11">
        <v>0.293</v>
      </c>
      <c r="AE47" s="11">
        <v>0.421</v>
      </c>
      <c r="AF47" s="11">
        <v>0.309</v>
      </c>
      <c r="AG47" s="11">
        <v>0.626</v>
      </c>
      <c r="AH47" s="11">
        <v>0.293</v>
      </c>
      <c r="AI47" s="11">
        <v>0.421</v>
      </c>
      <c r="AJ47" s="11">
        <v>0.309</v>
      </c>
      <c r="AK47" s="11">
        <v>0.626</v>
      </c>
      <c r="AL47" s="10">
        <v>0</v>
      </c>
      <c r="AM47" s="11">
        <v>0.586</v>
      </c>
      <c r="AN47" s="10">
        <v>0</v>
      </c>
      <c r="AO47" s="11">
        <v>0.617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</row>
    <row r="48" spans="1:49" ht="12.75">
      <c r="A48" s="20" t="s">
        <v>516</v>
      </c>
      <c r="B48" s="20" t="s">
        <v>513</v>
      </c>
      <c r="C48" s="7" t="s">
        <v>83</v>
      </c>
      <c r="D48" s="9">
        <v>3.4406862368455564</v>
      </c>
      <c r="E48" s="11">
        <v>0.943</v>
      </c>
      <c r="F48" s="10">
        <v>0</v>
      </c>
      <c r="G48" s="7">
        <v>0</v>
      </c>
      <c r="H48" s="7">
        <v>1.9</v>
      </c>
      <c r="I48" s="10">
        <v>0</v>
      </c>
      <c r="J48" s="7">
        <v>0</v>
      </c>
      <c r="K48" s="7">
        <v>0</v>
      </c>
      <c r="L48" s="10">
        <v>0</v>
      </c>
      <c r="M48" s="10">
        <v>0</v>
      </c>
      <c r="N48" s="7">
        <v>0</v>
      </c>
      <c r="O48" s="7">
        <v>0.1875</v>
      </c>
      <c r="P48" s="11">
        <v>0.174</v>
      </c>
      <c r="Q48" s="10">
        <v>0</v>
      </c>
      <c r="R48" s="7">
        <v>0</v>
      </c>
      <c r="S48" s="7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4">
        <v>10.9</v>
      </c>
      <c r="AD48" s="11">
        <v>0.355</v>
      </c>
      <c r="AE48" s="11">
        <v>0.52</v>
      </c>
      <c r="AF48" s="11">
        <v>0.374</v>
      </c>
      <c r="AG48" s="11">
        <v>0.613</v>
      </c>
      <c r="AH48" s="11">
        <v>0.355</v>
      </c>
      <c r="AI48" s="11">
        <v>0.52</v>
      </c>
      <c r="AJ48" s="11">
        <v>0.374</v>
      </c>
      <c r="AK48" s="11">
        <v>0.613</v>
      </c>
      <c r="AL48" s="10">
        <v>0</v>
      </c>
      <c r="AM48" s="11">
        <v>0.71</v>
      </c>
      <c r="AN48" s="10">
        <v>0</v>
      </c>
      <c r="AO48" s="11">
        <v>0.747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</row>
    <row r="49" spans="1:49" ht="12.75">
      <c r="A49" s="20" t="s">
        <v>517</v>
      </c>
      <c r="B49" s="20" t="s">
        <v>513</v>
      </c>
      <c r="C49" s="7" t="s">
        <v>83</v>
      </c>
      <c r="D49" s="8">
        <v>28.06162187972133</v>
      </c>
      <c r="E49" s="10">
        <v>7.7</v>
      </c>
      <c r="F49" s="10">
        <v>0</v>
      </c>
      <c r="G49" s="7">
        <v>0</v>
      </c>
      <c r="H49" s="7">
        <v>10.75</v>
      </c>
      <c r="I49" s="10">
        <v>0</v>
      </c>
      <c r="J49" s="7">
        <v>0</v>
      </c>
      <c r="K49" s="7">
        <v>0</v>
      </c>
      <c r="L49" s="10">
        <v>0</v>
      </c>
      <c r="M49" s="10">
        <v>0</v>
      </c>
      <c r="N49" s="7">
        <v>0</v>
      </c>
      <c r="O49" s="7">
        <v>0.25</v>
      </c>
      <c r="P49" s="11">
        <v>0.233</v>
      </c>
      <c r="Q49" s="10">
        <v>0</v>
      </c>
      <c r="R49" s="7">
        <v>0</v>
      </c>
      <c r="S49" s="7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4">
        <v>46.1</v>
      </c>
      <c r="AD49" s="7">
        <v>106</v>
      </c>
      <c r="AE49" s="14">
        <v>25.8</v>
      </c>
      <c r="AF49" s="14">
        <v>19.8</v>
      </c>
      <c r="AG49" s="10">
        <v>3.72</v>
      </c>
      <c r="AH49" s="7">
        <v>106</v>
      </c>
      <c r="AI49" s="14">
        <v>25.8</v>
      </c>
      <c r="AJ49" s="14">
        <v>19.8</v>
      </c>
      <c r="AK49" s="10">
        <v>3.72</v>
      </c>
      <c r="AL49" s="10">
        <v>0</v>
      </c>
      <c r="AM49" s="7">
        <v>213</v>
      </c>
      <c r="AN49" s="10">
        <v>0</v>
      </c>
      <c r="AO49" s="14">
        <v>39.6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</row>
    <row r="50" spans="1:49" ht="12.75">
      <c r="A50" s="20" t="s">
        <v>518</v>
      </c>
      <c r="B50" s="20" t="s">
        <v>513</v>
      </c>
      <c r="C50" s="7" t="s">
        <v>83</v>
      </c>
      <c r="D50" s="8">
        <v>41.59133242887268</v>
      </c>
      <c r="E50" s="14">
        <v>11.4</v>
      </c>
      <c r="F50" s="10">
        <v>0</v>
      </c>
      <c r="G50" s="7">
        <v>0</v>
      </c>
      <c r="H50" s="7">
        <v>10.75</v>
      </c>
      <c r="I50" s="10">
        <v>0</v>
      </c>
      <c r="J50" s="7">
        <v>0</v>
      </c>
      <c r="K50" s="7">
        <v>0</v>
      </c>
      <c r="L50" s="10">
        <v>0</v>
      </c>
      <c r="M50" s="10">
        <v>0</v>
      </c>
      <c r="N50" s="7">
        <v>0</v>
      </c>
      <c r="O50" s="7">
        <v>0.375</v>
      </c>
      <c r="P50" s="11">
        <v>0.349</v>
      </c>
      <c r="Q50" s="10">
        <v>0</v>
      </c>
      <c r="R50" s="7">
        <v>0</v>
      </c>
      <c r="S50" s="7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4">
        <v>30.8</v>
      </c>
      <c r="AD50" s="7">
        <v>154</v>
      </c>
      <c r="AE50" s="14">
        <v>37.8</v>
      </c>
      <c r="AF50" s="14">
        <v>28.7</v>
      </c>
      <c r="AG50" s="10">
        <v>3.68</v>
      </c>
      <c r="AH50" s="7">
        <v>154</v>
      </c>
      <c r="AI50" s="14">
        <v>37.8</v>
      </c>
      <c r="AJ50" s="14">
        <v>28.7</v>
      </c>
      <c r="AK50" s="10">
        <v>3.68</v>
      </c>
      <c r="AL50" s="10">
        <v>0</v>
      </c>
      <c r="AM50" s="7">
        <v>309</v>
      </c>
      <c r="AN50" s="10">
        <v>0</v>
      </c>
      <c r="AO50" s="14">
        <v>57.4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</row>
    <row r="51" spans="1:49" ht="12.75">
      <c r="A51" s="20" t="s">
        <v>519</v>
      </c>
      <c r="B51" s="20" t="s">
        <v>513</v>
      </c>
      <c r="C51" s="7" t="s">
        <v>83</v>
      </c>
      <c r="D51" s="8">
        <v>54.78697605088449</v>
      </c>
      <c r="E51" s="14">
        <v>15</v>
      </c>
      <c r="F51" s="10">
        <v>0</v>
      </c>
      <c r="G51" s="7">
        <v>0</v>
      </c>
      <c r="H51" s="7">
        <v>10.75</v>
      </c>
      <c r="I51" s="10">
        <v>0</v>
      </c>
      <c r="J51" s="7">
        <v>0</v>
      </c>
      <c r="K51" s="7">
        <v>0</v>
      </c>
      <c r="L51" s="10">
        <v>0</v>
      </c>
      <c r="M51" s="10">
        <v>0</v>
      </c>
      <c r="N51" s="7">
        <v>0</v>
      </c>
      <c r="O51" s="7">
        <v>0.5</v>
      </c>
      <c r="P51" s="11">
        <v>0.465</v>
      </c>
      <c r="Q51" s="10">
        <v>0</v>
      </c>
      <c r="R51" s="7">
        <v>0</v>
      </c>
      <c r="S51" s="7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4">
        <v>23.1</v>
      </c>
      <c r="AD51" s="7">
        <v>199</v>
      </c>
      <c r="AE51" s="14">
        <v>49.2</v>
      </c>
      <c r="AF51" s="14">
        <v>37</v>
      </c>
      <c r="AG51" s="10">
        <v>3.64</v>
      </c>
      <c r="AH51" s="7">
        <v>199</v>
      </c>
      <c r="AI51" s="14">
        <v>49.2</v>
      </c>
      <c r="AJ51" s="14">
        <v>37</v>
      </c>
      <c r="AK51" s="10">
        <v>3.64</v>
      </c>
      <c r="AL51" s="10">
        <v>0</v>
      </c>
      <c r="AM51" s="7">
        <v>398</v>
      </c>
      <c r="AN51" s="10">
        <v>0</v>
      </c>
      <c r="AO51" s="14">
        <v>74.1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</row>
    <row r="52" spans="1:49" ht="12.75">
      <c r="A52" s="20" t="s">
        <v>520</v>
      </c>
      <c r="B52" s="20" t="s">
        <v>513</v>
      </c>
      <c r="C52" s="7" t="s">
        <v>83</v>
      </c>
      <c r="D52" s="8">
        <v>19.719633969584432</v>
      </c>
      <c r="E52" s="10">
        <v>5.37</v>
      </c>
      <c r="F52" s="10">
        <v>0</v>
      </c>
      <c r="G52" s="7">
        <v>0</v>
      </c>
      <c r="H52" s="7">
        <v>10</v>
      </c>
      <c r="I52" s="10">
        <v>0</v>
      </c>
      <c r="J52" s="7">
        <v>0</v>
      </c>
      <c r="K52" s="7">
        <v>0</v>
      </c>
      <c r="L52" s="10">
        <v>0</v>
      </c>
      <c r="M52" s="10">
        <v>0</v>
      </c>
      <c r="N52" s="7">
        <v>0</v>
      </c>
      <c r="O52" s="7">
        <v>0.1875</v>
      </c>
      <c r="P52" s="11">
        <v>0.174</v>
      </c>
      <c r="Q52" s="10">
        <v>0</v>
      </c>
      <c r="R52" s="7">
        <v>0</v>
      </c>
      <c r="S52" s="7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4">
        <v>57.5</v>
      </c>
      <c r="AD52" s="14">
        <v>64.8</v>
      </c>
      <c r="AE52" s="14">
        <v>16.8</v>
      </c>
      <c r="AF52" s="14">
        <v>13</v>
      </c>
      <c r="AG52" s="10">
        <v>3.47</v>
      </c>
      <c r="AH52" s="14">
        <v>64.8</v>
      </c>
      <c r="AI52" s="14">
        <v>16.8</v>
      </c>
      <c r="AJ52" s="14">
        <v>13</v>
      </c>
      <c r="AK52" s="10">
        <v>3.47</v>
      </c>
      <c r="AL52" s="10">
        <v>0</v>
      </c>
      <c r="AM52" s="7">
        <v>130</v>
      </c>
      <c r="AN52" s="10">
        <v>0</v>
      </c>
      <c r="AO52" s="14">
        <v>25.9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</row>
    <row r="53" spans="1:49" ht="12.75">
      <c r="A53" s="20" t="s">
        <v>521</v>
      </c>
      <c r="B53" s="20" t="s">
        <v>513</v>
      </c>
      <c r="C53" s="7" t="s">
        <v>83</v>
      </c>
      <c r="D53" s="8">
        <v>26.05722031688409</v>
      </c>
      <c r="E53" s="10">
        <v>7.15</v>
      </c>
      <c r="F53" s="10">
        <v>0</v>
      </c>
      <c r="G53" s="7">
        <v>0</v>
      </c>
      <c r="H53" s="7">
        <v>10</v>
      </c>
      <c r="I53" s="10">
        <v>0</v>
      </c>
      <c r="J53" s="7">
        <v>0</v>
      </c>
      <c r="K53" s="7">
        <v>0</v>
      </c>
      <c r="L53" s="10">
        <v>0</v>
      </c>
      <c r="M53" s="10">
        <v>0</v>
      </c>
      <c r="N53" s="7">
        <v>0</v>
      </c>
      <c r="O53" s="7">
        <v>0.25</v>
      </c>
      <c r="P53" s="11">
        <v>0.233</v>
      </c>
      <c r="Q53" s="10">
        <v>0</v>
      </c>
      <c r="R53" s="7">
        <v>0</v>
      </c>
      <c r="S53" s="7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4">
        <v>42.9</v>
      </c>
      <c r="AD53" s="14">
        <v>85.3</v>
      </c>
      <c r="AE53" s="14">
        <v>22.2</v>
      </c>
      <c r="AF53" s="14">
        <v>17.1</v>
      </c>
      <c r="AG53" s="10">
        <v>3.45</v>
      </c>
      <c r="AH53" s="14">
        <v>85.3</v>
      </c>
      <c r="AI53" s="14">
        <v>22.2</v>
      </c>
      <c r="AJ53" s="14">
        <v>17.1</v>
      </c>
      <c r="AK53" s="10">
        <v>3.45</v>
      </c>
      <c r="AL53" s="10">
        <v>0</v>
      </c>
      <c r="AM53" s="7">
        <v>171</v>
      </c>
      <c r="AN53" s="10">
        <v>0</v>
      </c>
      <c r="AO53" s="14">
        <v>34.1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</row>
    <row r="54" spans="1:49" ht="12.75">
      <c r="A54" s="20" t="s">
        <v>522</v>
      </c>
      <c r="B54" s="20" t="s">
        <v>513</v>
      </c>
      <c r="C54" s="7" t="s">
        <v>83</v>
      </c>
      <c r="D54" s="8">
        <v>32.31262085503656</v>
      </c>
      <c r="E54" s="10">
        <v>8.88</v>
      </c>
      <c r="F54" s="10">
        <v>0</v>
      </c>
      <c r="G54" s="7">
        <v>0</v>
      </c>
      <c r="H54" s="7">
        <v>10</v>
      </c>
      <c r="I54" s="10">
        <v>0</v>
      </c>
      <c r="J54" s="7">
        <v>0</v>
      </c>
      <c r="K54" s="7">
        <v>0</v>
      </c>
      <c r="L54" s="10">
        <v>0</v>
      </c>
      <c r="M54" s="10">
        <v>0</v>
      </c>
      <c r="N54" s="7">
        <v>0</v>
      </c>
      <c r="O54" s="7">
        <v>0.3125</v>
      </c>
      <c r="P54" s="11">
        <v>0.291</v>
      </c>
      <c r="Q54" s="10">
        <v>0</v>
      </c>
      <c r="R54" s="7">
        <v>0</v>
      </c>
      <c r="S54" s="7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4">
        <v>34.4</v>
      </c>
      <c r="AD54" s="7">
        <v>105</v>
      </c>
      <c r="AE54" s="14">
        <v>27.4</v>
      </c>
      <c r="AF54" s="14">
        <v>20.9</v>
      </c>
      <c r="AG54" s="10">
        <v>3.43</v>
      </c>
      <c r="AH54" s="7">
        <v>105</v>
      </c>
      <c r="AI54" s="14">
        <v>27.4</v>
      </c>
      <c r="AJ54" s="14">
        <v>20.9</v>
      </c>
      <c r="AK54" s="10">
        <v>3.43</v>
      </c>
      <c r="AL54" s="10">
        <v>0</v>
      </c>
      <c r="AM54" s="7">
        <v>209</v>
      </c>
      <c r="AN54" s="10">
        <v>0</v>
      </c>
      <c r="AO54" s="14">
        <v>41.9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</row>
    <row r="55" spans="1:49" ht="12.75">
      <c r="A55" s="20" t="s">
        <v>523</v>
      </c>
      <c r="B55" s="20" t="s">
        <v>513</v>
      </c>
      <c r="C55" s="7" t="s">
        <v>83</v>
      </c>
      <c r="D55" s="8">
        <v>38.58473008461683</v>
      </c>
      <c r="E55" s="14">
        <v>10.6</v>
      </c>
      <c r="F55" s="10">
        <v>0</v>
      </c>
      <c r="G55" s="7">
        <v>0</v>
      </c>
      <c r="H55" s="7">
        <v>10</v>
      </c>
      <c r="I55" s="10">
        <v>0</v>
      </c>
      <c r="J55" s="7">
        <v>0</v>
      </c>
      <c r="K55" s="7">
        <v>0</v>
      </c>
      <c r="L55" s="10">
        <v>0</v>
      </c>
      <c r="M55" s="10">
        <v>0</v>
      </c>
      <c r="N55" s="7">
        <v>0</v>
      </c>
      <c r="O55" s="7">
        <v>0.375</v>
      </c>
      <c r="P55" s="11">
        <v>0.349</v>
      </c>
      <c r="Q55" s="10">
        <v>0</v>
      </c>
      <c r="R55" s="7">
        <v>0</v>
      </c>
      <c r="S55" s="7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4">
        <v>28.7</v>
      </c>
      <c r="AD55" s="7">
        <v>123</v>
      </c>
      <c r="AE55" s="14">
        <v>32.5</v>
      </c>
      <c r="AF55" s="14">
        <v>24.7</v>
      </c>
      <c r="AG55" s="10">
        <v>3.41</v>
      </c>
      <c r="AH55" s="7">
        <v>123</v>
      </c>
      <c r="AI55" s="14">
        <v>32.5</v>
      </c>
      <c r="AJ55" s="14">
        <v>24.7</v>
      </c>
      <c r="AK55" s="10">
        <v>3.41</v>
      </c>
      <c r="AL55" s="10">
        <v>0</v>
      </c>
      <c r="AM55" s="7">
        <v>247</v>
      </c>
      <c r="AN55" s="10">
        <v>0</v>
      </c>
      <c r="AO55" s="14">
        <v>49.3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</row>
    <row r="56" spans="1:49" s="16" customFormat="1" ht="12.75">
      <c r="A56" s="20" t="s">
        <v>524</v>
      </c>
      <c r="B56" s="20" t="s">
        <v>513</v>
      </c>
      <c r="C56" s="7" t="s">
        <v>83</v>
      </c>
      <c r="D56" s="8">
        <v>50.77817292521002</v>
      </c>
      <c r="E56" s="14">
        <v>13.9</v>
      </c>
      <c r="F56" s="10">
        <v>0</v>
      </c>
      <c r="G56" s="7">
        <v>0</v>
      </c>
      <c r="H56" s="7">
        <v>10</v>
      </c>
      <c r="I56" s="10">
        <v>0</v>
      </c>
      <c r="J56" s="7">
        <v>0</v>
      </c>
      <c r="K56" s="7">
        <v>0</v>
      </c>
      <c r="L56" s="10">
        <v>0</v>
      </c>
      <c r="M56" s="10">
        <v>0</v>
      </c>
      <c r="N56" s="7">
        <v>0</v>
      </c>
      <c r="O56" s="7">
        <v>0.5</v>
      </c>
      <c r="P56" s="11">
        <v>0.465</v>
      </c>
      <c r="Q56" s="10">
        <v>0</v>
      </c>
      <c r="R56" s="7">
        <v>0</v>
      </c>
      <c r="S56" s="7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4">
        <v>21.5</v>
      </c>
      <c r="AD56" s="7">
        <v>159</v>
      </c>
      <c r="AE56" s="14">
        <v>42.3</v>
      </c>
      <c r="AF56" s="14">
        <v>31.7</v>
      </c>
      <c r="AG56" s="10">
        <v>3.38</v>
      </c>
      <c r="AH56" s="7">
        <v>159</v>
      </c>
      <c r="AI56" s="14">
        <v>42.3</v>
      </c>
      <c r="AJ56" s="14">
        <v>31.7</v>
      </c>
      <c r="AK56" s="10">
        <v>3.38</v>
      </c>
      <c r="AL56" s="10">
        <v>0</v>
      </c>
      <c r="AM56" s="7">
        <v>317</v>
      </c>
      <c r="AN56" s="10">
        <v>0</v>
      </c>
      <c r="AO56" s="14">
        <v>63.5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</row>
    <row r="57" spans="1:49" ht="12.75">
      <c r="A57" s="20" t="s">
        <v>525</v>
      </c>
      <c r="B57" s="20" t="s">
        <v>513</v>
      </c>
      <c r="C57" s="7" t="s">
        <v>83</v>
      </c>
      <c r="D57" s="8">
        <v>62.637548838663676</v>
      </c>
      <c r="E57" s="14">
        <v>17.2</v>
      </c>
      <c r="F57" s="10">
        <v>0</v>
      </c>
      <c r="G57" s="7">
        <v>0</v>
      </c>
      <c r="H57" s="7">
        <v>10</v>
      </c>
      <c r="I57" s="10">
        <v>0</v>
      </c>
      <c r="J57" s="7">
        <v>0</v>
      </c>
      <c r="K57" s="7">
        <v>0</v>
      </c>
      <c r="L57" s="10">
        <v>0</v>
      </c>
      <c r="M57" s="10">
        <v>0</v>
      </c>
      <c r="N57" s="7">
        <v>0</v>
      </c>
      <c r="O57" s="7">
        <v>0.625</v>
      </c>
      <c r="P57" s="11">
        <v>0.581</v>
      </c>
      <c r="Q57" s="10">
        <v>0</v>
      </c>
      <c r="R57" s="7">
        <v>0</v>
      </c>
      <c r="S57" s="7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4">
        <v>17.2</v>
      </c>
      <c r="AD57" s="7">
        <v>191</v>
      </c>
      <c r="AE57" s="14">
        <v>51.6</v>
      </c>
      <c r="AF57" s="14">
        <v>38.3</v>
      </c>
      <c r="AG57" s="10">
        <v>3.34</v>
      </c>
      <c r="AH57" s="7">
        <v>191</v>
      </c>
      <c r="AI57" s="14">
        <v>51.6</v>
      </c>
      <c r="AJ57" s="14">
        <v>38.3</v>
      </c>
      <c r="AK57" s="10">
        <v>3.34</v>
      </c>
      <c r="AL57" s="10">
        <v>0</v>
      </c>
      <c r="AM57" s="7">
        <v>383</v>
      </c>
      <c r="AN57" s="10">
        <v>0</v>
      </c>
      <c r="AO57" s="14">
        <v>76.6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</row>
    <row r="58" spans="1:49" ht="12.75">
      <c r="A58" s="7" t="s">
        <v>526</v>
      </c>
      <c r="B58" s="20" t="s">
        <v>513</v>
      </c>
      <c r="C58" s="7" t="s">
        <v>83</v>
      </c>
      <c r="D58" s="8">
        <v>62.33164986901393</v>
      </c>
      <c r="E58" s="14">
        <v>17.2</v>
      </c>
      <c r="F58" s="10">
        <v>0</v>
      </c>
      <c r="G58" s="7">
        <v>10</v>
      </c>
      <c r="H58" s="7">
        <v>0</v>
      </c>
      <c r="I58" s="10">
        <v>0</v>
      </c>
      <c r="J58" s="7">
        <v>10</v>
      </c>
      <c r="K58" s="7">
        <v>0</v>
      </c>
      <c r="L58" s="10">
        <v>0</v>
      </c>
      <c r="M58" s="10">
        <v>0</v>
      </c>
      <c r="N58" s="7">
        <v>0</v>
      </c>
      <c r="O58" s="7">
        <v>0.5</v>
      </c>
      <c r="P58" s="11">
        <v>0.465</v>
      </c>
      <c r="Q58" s="10">
        <v>0</v>
      </c>
      <c r="R58" s="7">
        <v>0</v>
      </c>
      <c r="S58" s="7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4">
        <v>18.5</v>
      </c>
      <c r="AA58" s="10">
        <v>0</v>
      </c>
      <c r="AB58" s="14">
        <v>18.5</v>
      </c>
      <c r="AC58" s="10">
        <v>0</v>
      </c>
      <c r="AD58" s="7">
        <v>256</v>
      </c>
      <c r="AE58" s="14">
        <v>60.7</v>
      </c>
      <c r="AF58" s="14">
        <v>51.2</v>
      </c>
      <c r="AG58" s="10">
        <v>3.86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7">
        <v>412</v>
      </c>
      <c r="AN58" s="10">
        <v>0</v>
      </c>
      <c r="AO58" s="14">
        <v>84.2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</row>
    <row r="59" spans="1:49" ht="12.75">
      <c r="A59" s="7" t="s">
        <v>527</v>
      </c>
      <c r="B59" s="20" t="s">
        <v>513</v>
      </c>
      <c r="C59" s="7" t="s">
        <v>83</v>
      </c>
      <c r="D59" s="8">
        <v>32.59746019200682</v>
      </c>
      <c r="E59" s="10">
        <v>8.96</v>
      </c>
      <c r="F59" s="10">
        <v>0</v>
      </c>
      <c r="G59" s="7">
        <v>10</v>
      </c>
      <c r="H59" s="7">
        <v>0</v>
      </c>
      <c r="I59" s="10">
        <v>0</v>
      </c>
      <c r="J59" s="7">
        <v>10</v>
      </c>
      <c r="K59" s="7">
        <v>0</v>
      </c>
      <c r="L59" s="10">
        <v>0</v>
      </c>
      <c r="M59" s="10">
        <v>0</v>
      </c>
      <c r="N59" s="7">
        <v>0</v>
      </c>
      <c r="O59" s="7">
        <v>0.25</v>
      </c>
      <c r="P59" s="11">
        <v>0.233</v>
      </c>
      <c r="Q59" s="10">
        <v>0</v>
      </c>
      <c r="R59" s="7">
        <v>0</v>
      </c>
      <c r="S59" s="7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4">
        <v>39.9</v>
      </c>
      <c r="AA59" s="10">
        <v>0</v>
      </c>
      <c r="AB59" s="14">
        <v>39.9</v>
      </c>
      <c r="AC59" s="10">
        <v>0</v>
      </c>
      <c r="AD59" s="7">
        <v>141</v>
      </c>
      <c r="AE59" s="14">
        <v>32.7</v>
      </c>
      <c r="AF59" s="14">
        <v>28.3</v>
      </c>
      <c r="AG59" s="10">
        <v>3.97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7">
        <v>220</v>
      </c>
      <c r="AN59" s="10">
        <v>0</v>
      </c>
      <c r="AO59" s="14">
        <v>44.4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</row>
    <row r="60" spans="1:49" ht="12.75">
      <c r="A60" s="7" t="s">
        <v>528</v>
      </c>
      <c r="B60" s="20" t="s">
        <v>513</v>
      </c>
      <c r="C60" s="7" t="s">
        <v>83</v>
      </c>
      <c r="D60" s="8">
        <v>24.715547520796697</v>
      </c>
      <c r="E60" s="10">
        <v>6.76</v>
      </c>
      <c r="F60" s="10">
        <v>0</v>
      </c>
      <c r="G60" s="7">
        <v>10</v>
      </c>
      <c r="H60" s="7">
        <v>0</v>
      </c>
      <c r="I60" s="10">
        <v>0</v>
      </c>
      <c r="J60" s="7">
        <v>10</v>
      </c>
      <c r="K60" s="7">
        <v>0</v>
      </c>
      <c r="L60" s="10">
        <v>0</v>
      </c>
      <c r="M60" s="10">
        <v>0</v>
      </c>
      <c r="N60" s="7">
        <v>0</v>
      </c>
      <c r="O60" s="7">
        <v>0.1875</v>
      </c>
      <c r="P60" s="11">
        <v>0.174</v>
      </c>
      <c r="Q60" s="10">
        <v>0</v>
      </c>
      <c r="R60" s="7">
        <v>0</v>
      </c>
      <c r="S60" s="7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54.5</v>
      </c>
      <c r="AA60" s="10">
        <v>0</v>
      </c>
      <c r="AB60" s="14">
        <v>54.5</v>
      </c>
      <c r="AC60" s="10">
        <v>0</v>
      </c>
      <c r="AD60" s="7">
        <v>108</v>
      </c>
      <c r="AE60" s="14">
        <v>24.8</v>
      </c>
      <c r="AF60" s="14">
        <v>21.6</v>
      </c>
      <c r="AG60" s="10">
        <v>4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7">
        <v>167</v>
      </c>
      <c r="AN60" s="10">
        <v>0</v>
      </c>
      <c r="AO60" s="14">
        <v>33.6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</row>
    <row r="61" spans="1:49" ht="12.75">
      <c r="A61" s="7" t="s">
        <v>529</v>
      </c>
      <c r="B61" s="20" t="s">
        <v>513</v>
      </c>
      <c r="C61" s="7" t="s">
        <v>83</v>
      </c>
      <c r="D61" s="8">
        <v>47.82245983608221</v>
      </c>
      <c r="E61" s="14">
        <v>13.2</v>
      </c>
      <c r="F61" s="10">
        <v>0</v>
      </c>
      <c r="G61" s="7">
        <v>10</v>
      </c>
      <c r="H61" s="7">
        <v>0</v>
      </c>
      <c r="I61" s="10">
        <v>0</v>
      </c>
      <c r="J61" s="7">
        <v>10</v>
      </c>
      <c r="K61" s="7">
        <v>0</v>
      </c>
      <c r="L61" s="10">
        <v>0</v>
      </c>
      <c r="M61" s="10">
        <v>0</v>
      </c>
      <c r="N61" s="7">
        <v>0</v>
      </c>
      <c r="O61" s="7">
        <v>0.375</v>
      </c>
      <c r="P61" s="11">
        <v>0.349</v>
      </c>
      <c r="Q61" s="10">
        <v>0</v>
      </c>
      <c r="R61" s="7">
        <v>0</v>
      </c>
      <c r="S61" s="7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25.7</v>
      </c>
      <c r="AA61" s="10">
        <v>0</v>
      </c>
      <c r="AB61" s="14">
        <v>25.7</v>
      </c>
      <c r="AC61" s="10">
        <v>0</v>
      </c>
      <c r="AD61" s="7">
        <v>202</v>
      </c>
      <c r="AE61" s="14">
        <v>47.2</v>
      </c>
      <c r="AF61" s="14">
        <v>40.4</v>
      </c>
      <c r="AG61" s="10">
        <v>3.92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7">
        <v>320</v>
      </c>
      <c r="AN61" s="10">
        <v>0</v>
      </c>
      <c r="AO61" s="14">
        <v>64.8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</row>
    <row r="62" spans="1:49" ht="12.75">
      <c r="A62" s="7" t="s">
        <v>530</v>
      </c>
      <c r="B62" s="20" t="s">
        <v>513</v>
      </c>
      <c r="C62" s="7" t="s">
        <v>83</v>
      </c>
      <c r="D62" s="8">
        <v>40.299436215437474</v>
      </c>
      <c r="E62" s="14">
        <v>11.1</v>
      </c>
      <c r="F62" s="10">
        <v>0</v>
      </c>
      <c r="G62" s="7">
        <v>10</v>
      </c>
      <c r="H62" s="7">
        <v>0</v>
      </c>
      <c r="I62" s="10">
        <v>0</v>
      </c>
      <c r="J62" s="7">
        <v>10</v>
      </c>
      <c r="K62" s="7">
        <v>0</v>
      </c>
      <c r="L62" s="10">
        <v>0</v>
      </c>
      <c r="M62" s="10">
        <v>0</v>
      </c>
      <c r="N62" s="7">
        <v>0</v>
      </c>
      <c r="O62" s="7">
        <v>0.3125</v>
      </c>
      <c r="P62" s="11">
        <v>0.291</v>
      </c>
      <c r="Q62" s="10">
        <v>0</v>
      </c>
      <c r="R62" s="7">
        <v>0</v>
      </c>
      <c r="S62" s="7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31.4</v>
      </c>
      <c r="AA62" s="10">
        <v>0</v>
      </c>
      <c r="AB62" s="14">
        <v>31.4</v>
      </c>
      <c r="AC62" s="10">
        <v>0</v>
      </c>
      <c r="AD62" s="7">
        <v>172</v>
      </c>
      <c r="AE62" s="14">
        <v>40.1</v>
      </c>
      <c r="AF62" s="14">
        <v>34.5</v>
      </c>
      <c r="AG62" s="10">
        <v>3.94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7">
        <v>271</v>
      </c>
      <c r="AN62" s="10">
        <v>0</v>
      </c>
      <c r="AO62" s="14">
        <v>54.8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</row>
    <row r="63" spans="1:49" ht="12.75">
      <c r="A63" s="7" t="s">
        <v>531</v>
      </c>
      <c r="B63" s="20" t="s">
        <v>513</v>
      </c>
      <c r="C63" s="7" t="s">
        <v>83</v>
      </c>
      <c r="D63" s="8">
        <v>76.12503029080197</v>
      </c>
      <c r="E63" s="14">
        <v>21</v>
      </c>
      <c r="F63" s="10">
        <v>0</v>
      </c>
      <c r="G63" s="7">
        <v>10</v>
      </c>
      <c r="H63" s="7">
        <v>0</v>
      </c>
      <c r="I63" s="10">
        <v>0</v>
      </c>
      <c r="J63" s="7">
        <v>10</v>
      </c>
      <c r="K63" s="7">
        <v>0</v>
      </c>
      <c r="L63" s="10">
        <v>0</v>
      </c>
      <c r="M63" s="10">
        <v>0</v>
      </c>
      <c r="N63" s="7">
        <v>0</v>
      </c>
      <c r="O63" s="7">
        <v>0.625</v>
      </c>
      <c r="P63" s="11">
        <v>0.581</v>
      </c>
      <c r="Q63" s="10">
        <v>0</v>
      </c>
      <c r="R63" s="7">
        <v>0</v>
      </c>
      <c r="S63" s="7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14.2</v>
      </c>
      <c r="AA63" s="10">
        <v>0</v>
      </c>
      <c r="AB63" s="14">
        <v>14.2</v>
      </c>
      <c r="AC63" s="10">
        <v>0</v>
      </c>
      <c r="AD63" s="7">
        <v>304</v>
      </c>
      <c r="AE63" s="14">
        <v>73.2</v>
      </c>
      <c r="AF63" s="14">
        <v>60.8</v>
      </c>
      <c r="AG63" s="10">
        <v>3.8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7">
        <v>498</v>
      </c>
      <c r="AN63" s="10">
        <v>0</v>
      </c>
      <c r="AO63" s="7">
        <v>102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</row>
    <row r="64" spans="1:49" ht="12.75">
      <c r="A64" s="7" t="s">
        <v>532</v>
      </c>
      <c r="B64" s="20" t="s">
        <v>513</v>
      </c>
      <c r="C64" s="7" t="s">
        <v>83</v>
      </c>
      <c r="D64" s="8">
        <v>18.98634908089571</v>
      </c>
      <c r="E64" s="10">
        <v>5.24</v>
      </c>
      <c r="F64" s="10">
        <v>0</v>
      </c>
      <c r="G64" s="7">
        <v>10</v>
      </c>
      <c r="H64" s="7">
        <v>0</v>
      </c>
      <c r="I64" s="10">
        <v>0</v>
      </c>
      <c r="J64" s="7">
        <v>2</v>
      </c>
      <c r="K64" s="7">
        <v>0</v>
      </c>
      <c r="L64" s="10">
        <v>0</v>
      </c>
      <c r="M64" s="10">
        <v>0</v>
      </c>
      <c r="N64" s="7">
        <v>0</v>
      </c>
      <c r="O64" s="7">
        <v>0.25</v>
      </c>
      <c r="P64" s="11">
        <v>0.233</v>
      </c>
      <c r="Q64" s="10">
        <v>0</v>
      </c>
      <c r="R64" s="7">
        <v>0</v>
      </c>
      <c r="S64" s="7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5.58</v>
      </c>
      <c r="AA64" s="10">
        <v>0</v>
      </c>
      <c r="AB64" s="14">
        <v>39.9</v>
      </c>
      <c r="AC64" s="10">
        <v>0</v>
      </c>
      <c r="AD64" s="14">
        <v>52.5</v>
      </c>
      <c r="AE64" s="14">
        <v>14.4</v>
      </c>
      <c r="AF64" s="14">
        <v>10.5</v>
      </c>
      <c r="AG64" s="10">
        <v>3.17</v>
      </c>
      <c r="AH64" s="10">
        <v>3.67</v>
      </c>
      <c r="AI64" s="10">
        <v>4.26</v>
      </c>
      <c r="AJ64" s="10">
        <v>3.67</v>
      </c>
      <c r="AK64" s="11">
        <v>0.838</v>
      </c>
      <c r="AL64" s="10">
        <v>0</v>
      </c>
      <c r="AM64" s="14">
        <v>12.2</v>
      </c>
      <c r="AN64" s="12">
        <v>0.25</v>
      </c>
      <c r="AO64" s="10">
        <v>7.99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</row>
    <row r="65" spans="1:49" ht="12.75">
      <c r="A65" s="7" t="s">
        <v>533</v>
      </c>
      <c r="B65" s="20" t="s">
        <v>513</v>
      </c>
      <c r="C65" s="7" t="s">
        <v>83</v>
      </c>
      <c r="D65" s="9">
        <v>9.850428527761494</v>
      </c>
      <c r="E65" s="10">
        <v>2.7</v>
      </c>
      <c r="F65" s="10">
        <v>0</v>
      </c>
      <c r="G65" s="7">
        <v>10</v>
      </c>
      <c r="H65" s="7">
        <v>0</v>
      </c>
      <c r="I65" s="10">
        <v>0</v>
      </c>
      <c r="J65" s="7">
        <v>2</v>
      </c>
      <c r="K65" s="7">
        <v>0</v>
      </c>
      <c r="L65" s="10">
        <v>0</v>
      </c>
      <c r="M65" s="10">
        <v>0</v>
      </c>
      <c r="N65" s="7">
        <v>0</v>
      </c>
      <c r="O65" s="7">
        <v>0.125</v>
      </c>
      <c r="P65" s="11">
        <v>0.116</v>
      </c>
      <c r="Q65" s="10">
        <v>0</v>
      </c>
      <c r="R65" s="7">
        <v>0</v>
      </c>
      <c r="S65" s="7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14.2</v>
      </c>
      <c r="AA65" s="10">
        <v>0</v>
      </c>
      <c r="AB65" s="14">
        <v>83.2</v>
      </c>
      <c r="AC65" s="10">
        <v>0</v>
      </c>
      <c r="AD65" s="14">
        <v>28.5</v>
      </c>
      <c r="AE65" s="10">
        <v>7.65</v>
      </c>
      <c r="AF65" s="10">
        <v>5.7</v>
      </c>
      <c r="AG65" s="10">
        <v>3.25</v>
      </c>
      <c r="AH65" s="10">
        <v>2.14</v>
      </c>
      <c r="AI65" s="10">
        <v>2.33</v>
      </c>
      <c r="AJ65" s="10">
        <v>2.14</v>
      </c>
      <c r="AK65" s="11">
        <v>0.89</v>
      </c>
      <c r="AL65" s="10">
        <v>0</v>
      </c>
      <c r="AM65" s="10">
        <v>6.9</v>
      </c>
      <c r="AN65" s="12">
        <v>0.125</v>
      </c>
      <c r="AO65" s="10">
        <v>4.31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</row>
    <row r="66" spans="1:49" ht="12.75">
      <c r="A66" s="7" t="s">
        <v>534</v>
      </c>
      <c r="B66" s="20" t="s">
        <v>513</v>
      </c>
      <c r="C66" s="7" t="s">
        <v>83</v>
      </c>
      <c r="D66" s="8">
        <v>14.54331085413003</v>
      </c>
      <c r="E66" s="10">
        <v>3.98</v>
      </c>
      <c r="F66" s="10">
        <v>0</v>
      </c>
      <c r="G66" s="7">
        <v>10</v>
      </c>
      <c r="H66" s="7">
        <v>0</v>
      </c>
      <c r="I66" s="10">
        <v>0</v>
      </c>
      <c r="J66" s="7">
        <v>2</v>
      </c>
      <c r="K66" s="7">
        <v>0</v>
      </c>
      <c r="L66" s="10">
        <v>0</v>
      </c>
      <c r="M66" s="10">
        <v>0</v>
      </c>
      <c r="N66" s="7">
        <v>0</v>
      </c>
      <c r="O66" s="7">
        <v>0.1875</v>
      </c>
      <c r="P66" s="11">
        <v>0.174</v>
      </c>
      <c r="Q66" s="10">
        <v>0</v>
      </c>
      <c r="R66" s="7">
        <v>0</v>
      </c>
      <c r="S66" s="7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8.49</v>
      </c>
      <c r="AA66" s="10">
        <v>0</v>
      </c>
      <c r="AB66" s="14">
        <v>54.5</v>
      </c>
      <c r="AC66" s="10">
        <v>0</v>
      </c>
      <c r="AD66" s="14">
        <v>41</v>
      </c>
      <c r="AE66" s="14">
        <v>11.1</v>
      </c>
      <c r="AF66" s="10">
        <v>8.19</v>
      </c>
      <c r="AG66" s="10">
        <v>3.21</v>
      </c>
      <c r="AH66" s="10">
        <v>2.97</v>
      </c>
      <c r="AI66" s="10">
        <v>3.34</v>
      </c>
      <c r="AJ66" s="10">
        <v>2.97</v>
      </c>
      <c r="AK66" s="11">
        <v>0.864</v>
      </c>
      <c r="AL66" s="10">
        <v>0</v>
      </c>
      <c r="AM66" s="10">
        <v>9.74</v>
      </c>
      <c r="AN66" s="12">
        <v>0.1875</v>
      </c>
      <c r="AO66" s="10">
        <v>6.22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</row>
    <row r="67" spans="1:49" ht="12.75">
      <c r="A67" s="7" t="s">
        <v>535</v>
      </c>
      <c r="B67" s="20" t="s">
        <v>513</v>
      </c>
      <c r="C67" s="7" t="s">
        <v>83</v>
      </c>
      <c r="D67" s="8">
        <v>27.40579316941555</v>
      </c>
      <c r="E67" s="10">
        <v>7.58</v>
      </c>
      <c r="F67" s="10">
        <v>0</v>
      </c>
      <c r="G67" s="7">
        <v>10</v>
      </c>
      <c r="H67" s="7">
        <v>0</v>
      </c>
      <c r="I67" s="10">
        <v>0</v>
      </c>
      <c r="J67" s="7">
        <v>2</v>
      </c>
      <c r="K67" s="7">
        <v>0</v>
      </c>
      <c r="L67" s="10">
        <v>0</v>
      </c>
      <c r="M67" s="10">
        <v>0</v>
      </c>
      <c r="N67" s="7">
        <v>0</v>
      </c>
      <c r="O67" s="7">
        <v>0.375</v>
      </c>
      <c r="P67" s="11">
        <v>0.349</v>
      </c>
      <c r="Q67" s="10">
        <v>0</v>
      </c>
      <c r="R67" s="7">
        <v>0</v>
      </c>
      <c r="S67" s="7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2.73</v>
      </c>
      <c r="AA67" s="10">
        <v>0</v>
      </c>
      <c r="AB67" s="14">
        <v>25.7</v>
      </c>
      <c r="AC67" s="10">
        <v>0</v>
      </c>
      <c r="AD67" s="14">
        <v>71.7</v>
      </c>
      <c r="AE67" s="14">
        <v>20.3</v>
      </c>
      <c r="AF67" s="14">
        <v>14.3</v>
      </c>
      <c r="AG67" s="10">
        <v>3.08</v>
      </c>
      <c r="AH67" s="10">
        <v>4.7</v>
      </c>
      <c r="AI67" s="10">
        <v>5.76</v>
      </c>
      <c r="AJ67" s="10">
        <v>4.7</v>
      </c>
      <c r="AK67" s="11">
        <v>0.787</v>
      </c>
      <c r="AL67" s="10">
        <v>0</v>
      </c>
      <c r="AM67" s="14">
        <v>15.9</v>
      </c>
      <c r="AN67" s="12">
        <v>0.375</v>
      </c>
      <c r="AO67" s="14">
        <v>11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</row>
    <row r="68" spans="1:49" s="16" customFormat="1" ht="12.75">
      <c r="A68" s="7" t="s">
        <v>536</v>
      </c>
      <c r="B68" s="20" t="s">
        <v>513</v>
      </c>
      <c r="C68" s="7" t="s">
        <v>83</v>
      </c>
      <c r="D68" s="8">
        <v>23.318458993215252</v>
      </c>
      <c r="E68" s="10">
        <v>6.43</v>
      </c>
      <c r="F68" s="10">
        <v>0</v>
      </c>
      <c r="G68" s="7">
        <v>10</v>
      </c>
      <c r="H68" s="7">
        <v>0</v>
      </c>
      <c r="I68" s="10">
        <v>0</v>
      </c>
      <c r="J68" s="7">
        <v>2</v>
      </c>
      <c r="K68" s="7">
        <v>0</v>
      </c>
      <c r="L68" s="10">
        <v>0</v>
      </c>
      <c r="M68" s="10">
        <v>0</v>
      </c>
      <c r="N68" s="7">
        <v>0</v>
      </c>
      <c r="O68" s="7">
        <v>0.3125</v>
      </c>
      <c r="P68" s="11">
        <v>0.291</v>
      </c>
      <c r="Q68" s="10">
        <v>0</v>
      </c>
      <c r="R68" s="7">
        <v>0</v>
      </c>
      <c r="S68" s="7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3.87</v>
      </c>
      <c r="AA68" s="10">
        <v>0</v>
      </c>
      <c r="AB68" s="14">
        <v>31.4</v>
      </c>
      <c r="AC68" s="10">
        <v>0</v>
      </c>
      <c r="AD68" s="14">
        <v>62.6</v>
      </c>
      <c r="AE68" s="14">
        <v>17.5</v>
      </c>
      <c r="AF68" s="14">
        <v>12.5</v>
      </c>
      <c r="AG68" s="10">
        <v>3.12</v>
      </c>
      <c r="AH68" s="10">
        <v>4.24</v>
      </c>
      <c r="AI68" s="10">
        <v>5.06</v>
      </c>
      <c r="AJ68" s="10">
        <v>4.24</v>
      </c>
      <c r="AK68" s="11">
        <v>0.812</v>
      </c>
      <c r="AL68" s="10">
        <v>0</v>
      </c>
      <c r="AM68" s="14">
        <v>14.2</v>
      </c>
      <c r="AN68" s="12">
        <v>0.3125</v>
      </c>
      <c r="AO68" s="10">
        <v>9.56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</row>
    <row r="69" spans="1:49" s="16" customFormat="1" ht="12.75">
      <c r="A69" s="7" t="s">
        <v>537</v>
      </c>
      <c r="B69" s="20" t="s">
        <v>513</v>
      </c>
      <c r="C69" s="7" t="s">
        <v>83</v>
      </c>
      <c r="D69" s="8">
        <v>40.21359431345837</v>
      </c>
      <c r="E69" s="14">
        <v>11.1</v>
      </c>
      <c r="F69" s="10">
        <v>0</v>
      </c>
      <c r="G69" s="7">
        <v>10</v>
      </c>
      <c r="H69" s="7">
        <v>0</v>
      </c>
      <c r="I69" s="10">
        <v>0</v>
      </c>
      <c r="J69" s="7">
        <v>3.5</v>
      </c>
      <c r="K69" s="7">
        <v>0</v>
      </c>
      <c r="L69" s="10">
        <v>0</v>
      </c>
      <c r="M69" s="10">
        <v>0</v>
      </c>
      <c r="N69" s="7">
        <v>0</v>
      </c>
      <c r="O69" s="7">
        <v>0.5</v>
      </c>
      <c r="P69" s="11">
        <v>0.465</v>
      </c>
      <c r="Q69" s="10">
        <v>0</v>
      </c>
      <c r="R69" s="7">
        <v>0</v>
      </c>
      <c r="S69" s="7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4.53</v>
      </c>
      <c r="AA69" s="10">
        <v>0</v>
      </c>
      <c r="AB69" s="14">
        <v>18.5</v>
      </c>
      <c r="AC69" s="10">
        <v>0</v>
      </c>
      <c r="AD69" s="7">
        <v>118</v>
      </c>
      <c r="AE69" s="14">
        <v>31.9</v>
      </c>
      <c r="AF69" s="14">
        <v>23.7</v>
      </c>
      <c r="AG69" s="10">
        <v>3.26</v>
      </c>
      <c r="AH69" s="14">
        <v>21.4</v>
      </c>
      <c r="AI69" s="14">
        <v>14.7</v>
      </c>
      <c r="AJ69" s="14">
        <v>12.2</v>
      </c>
      <c r="AK69" s="10">
        <v>1.39</v>
      </c>
      <c r="AL69" s="10">
        <v>0</v>
      </c>
      <c r="AM69" s="14">
        <v>63.2</v>
      </c>
      <c r="AN69" s="12">
        <v>0.5</v>
      </c>
      <c r="AO69" s="14">
        <v>26.5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</row>
    <row r="70" spans="1:49" s="16" customFormat="1" ht="12.75">
      <c r="A70" s="7" t="s">
        <v>538</v>
      </c>
      <c r="B70" s="20" t="s">
        <v>513</v>
      </c>
      <c r="C70" s="7" t="s">
        <v>83</v>
      </c>
      <c r="D70" s="8">
        <v>21.538432414229042</v>
      </c>
      <c r="E70" s="10">
        <v>5.93</v>
      </c>
      <c r="F70" s="10">
        <v>0</v>
      </c>
      <c r="G70" s="7">
        <v>10</v>
      </c>
      <c r="H70" s="7">
        <v>0</v>
      </c>
      <c r="I70" s="10">
        <v>0</v>
      </c>
      <c r="J70" s="7">
        <v>3.5</v>
      </c>
      <c r="K70" s="7">
        <v>0</v>
      </c>
      <c r="L70" s="10">
        <v>0</v>
      </c>
      <c r="M70" s="10">
        <v>0</v>
      </c>
      <c r="N70" s="7">
        <v>0</v>
      </c>
      <c r="O70" s="7">
        <v>0.25</v>
      </c>
      <c r="P70" s="11">
        <v>0.233</v>
      </c>
      <c r="Q70" s="10">
        <v>0</v>
      </c>
      <c r="R70" s="7">
        <v>0</v>
      </c>
      <c r="S70" s="7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4">
        <v>12</v>
      </c>
      <c r="AA70" s="10">
        <v>0</v>
      </c>
      <c r="AB70" s="14">
        <v>39.9</v>
      </c>
      <c r="AC70" s="10">
        <v>0</v>
      </c>
      <c r="AD70" s="14">
        <v>69.1</v>
      </c>
      <c r="AE70" s="14">
        <v>17.9</v>
      </c>
      <c r="AF70" s="14">
        <v>13.8</v>
      </c>
      <c r="AG70" s="10">
        <v>3.41</v>
      </c>
      <c r="AH70" s="14">
        <v>13.1</v>
      </c>
      <c r="AI70" s="10">
        <v>8.45</v>
      </c>
      <c r="AJ70" s="10">
        <v>7.51</v>
      </c>
      <c r="AK70" s="10">
        <v>1.49</v>
      </c>
      <c r="AL70" s="10">
        <v>0</v>
      </c>
      <c r="AM70" s="14">
        <v>37</v>
      </c>
      <c r="AN70" s="12">
        <v>0.25</v>
      </c>
      <c r="AO70" s="14">
        <v>14.8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</row>
    <row r="71" spans="1:49" s="16" customFormat="1" ht="12.75">
      <c r="A71" s="7" t="s">
        <v>539</v>
      </c>
      <c r="B71" s="20" t="s">
        <v>513</v>
      </c>
      <c r="C71" s="7" t="s">
        <v>83</v>
      </c>
      <c r="D71" s="8">
        <v>11.12647019442816</v>
      </c>
      <c r="E71" s="10">
        <v>3.04</v>
      </c>
      <c r="F71" s="10">
        <v>0</v>
      </c>
      <c r="G71" s="7">
        <v>10</v>
      </c>
      <c r="H71" s="7">
        <v>0</v>
      </c>
      <c r="I71" s="10">
        <v>0</v>
      </c>
      <c r="J71" s="7">
        <v>3.5</v>
      </c>
      <c r="K71" s="7">
        <v>0</v>
      </c>
      <c r="L71" s="10">
        <v>0</v>
      </c>
      <c r="M71" s="10">
        <v>0</v>
      </c>
      <c r="N71" s="7">
        <v>0</v>
      </c>
      <c r="O71" s="7">
        <v>0.125</v>
      </c>
      <c r="P71" s="11">
        <v>0.116</v>
      </c>
      <c r="Q71" s="10">
        <v>0</v>
      </c>
      <c r="R71" s="7">
        <v>0</v>
      </c>
      <c r="S71" s="7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4">
        <v>27.2</v>
      </c>
      <c r="AA71" s="10">
        <v>0</v>
      </c>
      <c r="AB71" s="14">
        <v>83.2</v>
      </c>
      <c r="AC71" s="10">
        <v>0</v>
      </c>
      <c r="AD71" s="14">
        <v>37</v>
      </c>
      <c r="AE71" s="10">
        <v>9.37</v>
      </c>
      <c r="AF71" s="10">
        <v>7.4</v>
      </c>
      <c r="AG71" s="10">
        <v>3.49</v>
      </c>
      <c r="AH71" s="10">
        <v>7.22</v>
      </c>
      <c r="AI71" s="10">
        <v>4.48</v>
      </c>
      <c r="AJ71" s="10">
        <v>4.12</v>
      </c>
      <c r="AK71" s="10">
        <v>1.54</v>
      </c>
      <c r="AL71" s="10">
        <v>0</v>
      </c>
      <c r="AM71" s="14">
        <v>19.8</v>
      </c>
      <c r="AN71" s="12">
        <v>0.125</v>
      </c>
      <c r="AO71" s="10">
        <v>7.75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</row>
    <row r="72" spans="1:49" s="16" customFormat="1" ht="12.75">
      <c r="A72" s="7" t="s">
        <v>540</v>
      </c>
      <c r="B72" s="20" t="s">
        <v>513</v>
      </c>
      <c r="C72" s="7" t="s">
        <v>83</v>
      </c>
      <c r="D72" s="8">
        <v>16.4624775207967</v>
      </c>
      <c r="E72" s="10">
        <v>4.5</v>
      </c>
      <c r="F72" s="10">
        <v>0</v>
      </c>
      <c r="G72" s="7">
        <v>10</v>
      </c>
      <c r="H72" s="7">
        <v>0</v>
      </c>
      <c r="I72" s="10">
        <v>0</v>
      </c>
      <c r="J72" s="7">
        <v>3.5</v>
      </c>
      <c r="K72" s="7">
        <v>0</v>
      </c>
      <c r="L72" s="10">
        <v>0</v>
      </c>
      <c r="M72" s="10">
        <v>0</v>
      </c>
      <c r="N72" s="7">
        <v>0</v>
      </c>
      <c r="O72" s="7">
        <v>0.1875</v>
      </c>
      <c r="P72" s="11">
        <v>0.174</v>
      </c>
      <c r="Q72" s="10">
        <v>0</v>
      </c>
      <c r="R72" s="7">
        <v>0</v>
      </c>
      <c r="S72" s="7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4">
        <v>17.1</v>
      </c>
      <c r="AA72" s="10">
        <v>0</v>
      </c>
      <c r="AB72" s="14">
        <v>54.5</v>
      </c>
      <c r="AC72" s="10">
        <v>0</v>
      </c>
      <c r="AD72" s="14">
        <v>53.6</v>
      </c>
      <c r="AE72" s="14">
        <v>13.7</v>
      </c>
      <c r="AF72" s="14">
        <v>10.7</v>
      </c>
      <c r="AG72" s="10">
        <v>3.45</v>
      </c>
      <c r="AH72" s="14">
        <v>10.3</v>
      </c>
      <c r="AI72" s="10">
        <v>6.52</v>
      </c>
      <c r="AJ72" s="10">
        <v>5.89</v>
      </c>
      <c r="AK72" s="10">
        <v>1.51</v>
      </c>
      <c r="AL72" s="10">
        <v>0</v>
      </c>
      <c r="AM72" s="14">
        <v>28.6</v>
      </c>
      <c r="AN72" s="12">
        <v>0.1875</v>
      </c>
      <c r="AO72" s="14">
        <v>11.4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</row>
    <row r="73" spans="1:49" s="16" customFormat="1" ht="12.75">
      <c r="A73" s="7" t="s">
        <v>541</v>
      </c>
      <c r="B73" s="20" t="s">
        <v>513</v>
      </c>
      <c r="C73" s="7" t="s">
        <v>83</v>
      </c>
      <c r="D73" s="8">
        <v>31.23391816941555</v>
      </c>
      <c r="E73" s="10">
        <v>8.62</v>
      </c>
      <c r="F73" s="10">
        <v>0</v>
      </c>
      <c r="G73" s="7">
        <v>10</v>
      </c>
      <c r="H73" s="7">
        <v>0</v>
      </c>
      <c r="I73" s="10">
        <v>0</v>
      </c>
      <c r="J73" s="7">
        <v>3.5</v>
      </c>
      <c r="K73" s="7">
        <v>0</v>
      </c>
      <c r="L73" s="10">
        <v>0</v>
      </c>
      <c r="M73" s="10">
        <v>0</v>
      </c>
      <c r="N73" s="7">
        <v>0</v>
      </c>
      <c r="O73" s="7">
        <v>0.375</v>
      </c>
      <c r="P73" s="11">
        <v>0.349</v>
      </c>
      <c r="Q73" s="10">
        <v>0</v>
      </c>
      <c r="R73" s="7">
        <v>0</v>
      </c>
      <c r="S73" s="7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7.03</v>
      </c>
      <c r="AA73" s="10">
        <v>0</v>
      </c>
      <c r="AB73" s="14">
        <v>25.7</v>
      </c>
      <c r="AC73" s="10">
        <v>0</v>
      </c>
      <c r="AD73" s="14">
        <v>96.1</v>
      </c>
      <c r="AE73" s="14">
        <v>25.3</v>
      </c>
      <c r="AF73" s="14">
        <v>19.2</v>
      </c>
      <c r="AG73" s="10">
        <v>3.34</v>
      </c>
      <c r="AH73" s="14">
        <v>17.8</v>
      </c>
      <c r="AI73" s="14">
        <v>11.8</v>
      </c>
      <c r="AJ73" s="14">
        <v>10.2</v>
      </c>
      <c r="AK73" s="10">
        <v>1.44</v>
      </c>
      <c r="AL73" s="10">
        <v>0</v>
      </c>
      <c r="AM73" s="14">
        <v>51.5</v>
      </c>
      <c r="AN73" s="12">
        <v>0.375</v>
      </c>
      <c r="AO73" s="14">
        <v>21.1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</row>
    <row r="74" spans="1:49" ht="12.75">
      <c r="A74" s="7" t="s">
        <v>542</v>
      </c>
      <c r="B74" s="20" t="s">
        <v>513</v>
      </c>
      <c r="C74" s="7" t="s">
        <v>83</v>
      </c>
      <c r="D74" s="8">
        <v>26.513667326548585</v>
      </c>
      <c r="E74" s="10">
        <v>7.3</v>
      </c>
      <c r="F74" s="10">
        <v>0</v>
      </c>
      <c r="G74" s="7">
        <v>10</v>
      </c>
      <c r="H74" s="7">
        <v>0</v>
      </c>
      <c r="I74" s="10">
        <v>0</v>
      </c>
      <c r="J74" s="7">
        <v>3.5</v>
      </c>
      <c r="K74" s="7">
        <v>0</v>
      </c>
      <c r="L74" s="10">
        <v>0</v>
      </c>
      <c r="M74" s="10">
        <v>0</v>
      </c>
      <c r="N74" s="7">
        <v>0</v>
      </c>
      <c r="O74" s="7">
        <v>0.3125</v>
      </c>
      <c r="P74" s="11">
        <v>0.291</v>
      </c>
      <c r="Q74" s="10">
        <v>0</v>
      </c>
      <c r="R74" s="7">
        <v>0</v>
      </c>
      <c r="S74" s="7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9.03</v>
      </c>
      <c r="AA74" s="10">
        <v>0</v>
      </c>
      <c r="AB74" s="14">
        <v>31.4</v>
      </c>
      <c r="AC74" s="10">
        <v>0</v>
      </c>
      <c r="AD74" s="14">
        <v>83.2</v>
      </c>
      <c r="AE74" s="14">
        <v>21.7</v>
      </c>
      <c r="AF74" s="14">
        <v>16.6</v>
      </c>
      <c r="AG74" s="10">
        <v>3.38</v>
      </c>
      <c r="AH74" s="14">
        <v>15.6</v>
      </c>
      <c r="AI74" s="14">
        <v>10.2</v>
      </c>
      <c r="AJ74" s="10">
        <v>8.92</v>
      </c>
      <c r="AK74" s="10">
        <v>1.46</v>
      </c>
      <c r="AL74" s="10">
        <v>0</v>
      </c>
      <c r="AM74" s="14">
        <v>44.6</v>
      </c>
      <c r="AN74" s="12">
        <v>0.3125</v>
      </c>
      <c r="AO74" s="14">
        <v>18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</row>
    <row r="75" spans="1:49" ht="12.75">
      <c r="A75" s="7" t="s">
        <v>543</v>
      </c>
      <c r="B75" s="20" t="s">
        <v>513</v>
      </c>
      <c r="C75" s="7" t="s">
        <v>83</v>
      </c>
      <c r="D75" s="8">
        <v>20.687737969784596</v>
      </c>
      <c r="E75" s="10">
        <v>5.7</v>
      </c>
      <c r="F75" s="10">
        <v>0</v>
      </c>
      <c r="G75" s="7">
        <v>10</v>
      </c>
      <c r="H75" s="7">
        <v>0</v>
      </c>
      <c r="I75" s="10">
        <v>0</v>
      </c>
      <c r="J75" s="7">
        <v>3</v>
      </c>
      <c r="K75" s="7">
        <v>0</v>
      </c>
      <c r="L75" s="10">
        <v>0</v>
      </c>
      <c r="M75" s="10">
        <v>0</v>
      </c>
      <c r="N75" s="7">
        <v>0</v>
      </c>
      <c r="O75" s="7">
        <v>0.25</v>
      </c>
      <c r="P75" s="11">
        <v>0.233</v>
      </c>
      <c r="Q75" s="10">
        <v>0</v>
      </c>
      <c r="R75" s="7">
        <v>0</v>
      </c>
      <c r="S75" s="7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9.88</v>
      </c>
      <c r="AA75" s="10">
        <v>0</v>
      </c>
      <c r="AB75" s="14">
        <v>39.9</v>
      </c>
      <c r="AC75" s="10">
        <v>0</v>
      </c>
      <c r="AD75" s="14">
        <v>63.6</v>
      </c>
      <c r="AE75" s="14">
        <v>16.7</v>
      </c>
      <c r="AF75" s="14">
        <v>12.7</v>
      </c>
      <c r="AG75" s="10">
        <v>3.34</v>
      </c>
      <c r="AH75" s="10">
        <v>9.28</v>
      </c>
      <c r="AI75" s="10">
        <v>6.99</v>
      </c>
      <c r="AJ75" s="10">
        <v>6.19</v>
      </c>
      <c r="AK75" s="10">
        <v>1.28</v>
      </c>
      <c r="AL75" s="10">
        <v>0</v>
      </c>
      <c r="AM75" s="14">
        <v>27.6</v>
      </c>
      <c r="AN75" s="12">
        <v>0.25</v>
      </c>
      <c r="AO75" s="14">
        <v>12.5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</row>
    <row r="76" spans="1:49" ht="12.75">
      <c r="A76" s="7" t="s">
        <v>544</v>
      </c>
      <c r="B76" s="20" t="s">
        <v>513</v>
      </c>
      <c r="C76" s="7" t="s">
        <v>83</v>
      </c>
      <c r="D76" s="8">
        <v>10.701122972205939</v>
      </c>
      <c r="E76" s="10">
        <v>2.93</v>
      </c>
      <c r="F76" s="10">
        <v>0</v>
      </c>
      <c r="G76" s="7">
        <v>10</v>
      </c>
      <c r="H76" s="7">
        <v>0</v>
      </c>
      <c r="I76" s="10">
        <v>0</v>
      </c>
      <c r="J76" s="7">
        <v>3</v>
      </c>
      <c r="K76" s="7">
        <v>0</v>
      </c>
      <c r="L76" s="10">
        <v>0</v>
      </c>
      <c r="M76" s="10">
        <v>0</v>
      </c>
      <c r="N76" s="7">
        <v>0</v>
      </c>
      <c r="O76" s="7">
        <v>0.125</v>
      </c>
      <c r="P76" s="11">
        <v>0.116</v>
      </c>
      <c r="Q76" s="10">
        <v>0</v>
      </c>
      <c r="R76" s="7">
        <v>0</v>
      </c>
      <c r="S76" s="7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4">
        <v>22.9</v>
      </c>
      <c r="AA76" s="10">
        <v>0</v>
      </c>
      <c r="AB76" s="14">
        <v>83.2</v>
      </c>
      <c r="AC76" s="10">
        <v>0</v>
      </c>
      <c r="AD76" s="14">
        <v>34.2</v>
      </c>
      <c r="AE76" s="10">
        <v>8.8</v>
      </c>
      <c r="AF76" s="10">
        <v>6.83</v>
      </c>
      <c r="AG76" s="10">
        <v>3.42</v>
      </c>
      <c r="AH76" s="10">
        <v>5.16</v>
      </c>
      <c r="AI76" s="10">
        <v>3.74</v>
      </c>
      <c r="AJ76" s="10">
        <v>3.44</v>
      </c>
      <c r="AK76" s="10">
        <v>1.33</v>
      </c>
      <c r="AL76" s="10">
        <v>0</v>
      </c>
      <c r="AM76" s="14">
        <v>14.9</v>
      </c>
      <c r="AN76" s="12">
        <v>0.125</v>
      </c>
      <c r="AO76" s="10">
        <v>6.61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</row>
    <row r="77" spans="1:49" ht="12.75">
      <c r="A77" s="7" t="s">
        <v>545</v>
      </c>
      <c r="B77" s="20" t="s">
        <v>513</v>
      </c>
      <c r="C77" s="7" t="s">
        <v>83</v>
      </c>
      <c r="D77" s="8">
        <v>15.822755298574476</v>
      </c>
      <c r="E77" s="10">
        <v>4.32</v>
      </c>
      <c r="F77" s="10">
        <v>0</v>
      </c>
      <c r="G77" s="7">
        <v>10</v>
      </c>
      <c r="H77" s="7">
        <v>0</v>
      </c>
      <c r="I77" s="10">
        <v>0</v>
      </c>
      <c r="J77" s="7">
        <v>3</v>
      </c>
      <c r="K77" s="7">
        <v>0</v>
      </c>
      <c r="L77" s="10">
        <v>0</v>
      </c>
      <c r="M77" s="10">
        <v>0</v>
      </c>
      <c r="N77" s="7">
        <v>0</v>
      </c>
      <c r="O77" s="7">
        <v>0.1875</v>
      </c>
      <c r="P77" s="11">
        <v>0.174</v>
      </c>
      <c r="Q77" s="10">
        <v>0</v>
      </c>
      <c r="R77" s="7">
        <v>0</v>
      </c>
      <c r="S77" s="7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4">
        <v>14.2</v>
      </c>
      <c r="AA77" s="10">
        <v>0</v>
      </c>
      <c r="AB77" s="14">
        <v>54.5</v>
      </c>
      <c r="AC77" s="10">
        <v>0</v>
      </c>
      <c r="AD77" s="14">
        <v>49.4</v>
      </c>
      <c r="AE77" s="14">
        <v>12.8</v>
      </c>
      <c r="AF77" s="10">
        <v>9.87</v>
      </c>
      <c r="AG77" s="10">
        <v>3.38</v>
      </c>
      <c r="AH77" s="10">
        <v>7.33</v>
      </c>
      <c r="AI77" s="10">
        <v>5.41</v>
      </c>
      <c r="AJ77" s="10">
        <v>4.89</v>
      </c>
      <c r="AK77" s="10">
        <v>1.3</v>
      </c>
      <c r="AL77" s="10">
        <v>0</v>
      </c>
      <c r="AM77" s="14">
        <v>21.5</v>
      </c>
      <c r="AN77" s="12">
        <v>0.1875</v>
      </c>
      <c r="AO77" s="10">
        <v>9.64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</row>
    <row r="78" spans="1:49" ht="12.75">
      <c r="A78" s="7" t="s">
        <v>546</v>
      </c>
      <c r="B78" s="20" t="s">
        <v>513</v>
      </c>
      <c r="C78" s="7" t="s">
        <v>83</v>
      </c>
      <c r="D78" s="8">
        <v>29.95787650274888</v>
      </c>
      <c r="E78" s="10">
        <v>8.27</v>
      </c>
      <c r="F78" s="10">
        <v>0</v>
      </c>
      <c r="G78" s="7">
        <v>10</v>
      </c>
      <c r="H78" s="7">
        <v>0</v>
      </c>
      <c r="I78" s="10">
        <v>0</v>
      </c>
      <c r="J78" s="7">
        <v>3</v>
      </c>
      <c r="K78" s="7">
        <v>0</v>
      </c>
      <c r="L78" s="10">
        <v>0</v>
      </c>
      <c r="M78" s="10">
        <v>0</v>
      </c>
      <c r="N78" s="7">
        <v>0</v>
      </c>
      <c r="O78" s="7">
        <v>0.375</v>
      </c>
      <c r="P78" s="11">
        <v>0.349</v>
      </c>
      <c r="Q78" s="10">
        <v>0</v>
      </c>
      <c r="R78" s="7">
        <v>0</v>
      </c>
      <c r="S78" s="7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5.6</v>
      </c>
      <c r="AA78" s="10">
        <v>0</v>
      </c>
      <c r="AB78" s="14">
        <v>25.7</v>
      </c>
      <c r="AC78" s="10">
        <v>0</v>
      </c>
      <c r="AD78" s="14">
        <v>88</v>
      </c>
      <c r="AE78" s="14">
        <v>23.7</v>
      </c>
      <c r="AF78" s="14">
        <v>17.6</v>
      </c>
      <c r="AG78" s="10">
        <v>3.26</v>
      </c>
      <c r="AH78" s="14">
        <v>12.4</v>
      </c>
      <c r="AI78" s="10">
        <v>9.73</v>
      </c>
      <c r="AJ78" s="10">
        <v>8.28</v>
      </c>
      <c r="AK78" s="10">
        <v>1.22</v>
      </c>
      <c r="AL78" s="10">
        <v>0</v>
      </c>
      <c r="AM78" s="14">
        <v>37.8</v>
      </c>
      <c r="AN78" s="12">
        <v>0.375</v>
      </c>
      <c r="AO78" s="14">
        <v>17.7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</row>
    <row r="79" spans="1:49" ht="12.75">
      <c r="A79" s="7" t="s">
        <v>547</v>
      </c>
      <c r="B79" s="20" t="s">
        <v>513</v>
      </c>
      <c r="C79" s="7" t="s">
        <v>83</v>
      </c>
      <c r="D79" s="8">
        <v>25.448597882104142</v>
      </c>
      <c r="E79" s="10">
        <v>7.01</v>
      </c>
      <c r="F79" s="10">
        <v>0</v>
      </c>
      <c r="G79" s="7">
        <v>10</v>
      </c>
      <c r="H79" s="7">
        <v>0</v>
      </c>
      <c r="I79" s="10">
        <v>0</v>
      </c>
      <c r="J79" s="7">
        <v>3</v>
      </c>
      <c r="K79" s="7">
        <v>0</v>
      </c>
      <c r="L79" s="10">
        <v>0</v>
      </c>
      <c r="M79" s="10">
        <v>0</v>
      </c>
      <c r="N79" s="7">
        <v>0</v>
      </c>
      <c r="O79" s="7">
        <v>0.3125</v>
      </c>
      <c r="P79" s="11">
        <v>0.291</v>
      </c>
      <c r="Q79" s="10">
        <v>0</v>
      </c>
      <c r="R79" s="7">
        <v>0</v>
      </c>
      <c r="S79" s="7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7.31</v>
      </c>
      <c r="AA79" s="10">
        <v>0</v>
      </c>
      <c r="AB79" s="14">
        <v>31.4</v>
      </c>
      <c r="AC79" s="10">
        <v>0</v>
      </c>
      <c r="AD79" s="14">
        <v>76.3</v>
      </c>
      <c r="AE79" s="14">
        <v>20.3</v>
      </c>
      <c r="AF79" s="14">
        <v>15.3</v>
      </c>
      <c r="AG79" s="10">
        <v>3.3</v>
      </c>
      <c r="AH79" s="14">
        <v>11</v>
      </c>
      <c r="AI79" s="10">
        <v>8.42</v>
      </c>
      <c r="AJ79" s="10">
        <v>7.3</v>
      </c>
      <c r="AK79" s="10">
        <v>1.25</v>
      </c>
      <c r="AL79" s="10">
        <v>0</v>
      </c>
      <c r="AM79" s="14">
        <v>33</v>
      </c>
      <c r="AN79" s="12">
        <v>0.3125</v>
      </c>
      <c r="AO79" s="14">
        <v>15.2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</row>
    <row r="80" spans="1:49" ht="12.75">
      <c r="A80" s="7" t="s">
        <v>548</v>
      </c>
      <c r="B80" s="20" t="s">
        <v>513</v>
      </c>
      <c r="C80" s="7" t="s">
        <v>83</v>
      </c>
      <c r="D80" s="8">
        <v>41.91498320234726</v>
      </c>
      <c r="E80" s="14">
        <v>11.6</v>
      </c>
      <c r="F80" s="10">
        <v>0</v>
      </c>
      <c r="G80" s="7">
        <v>10</v>
      </c>
      <c r="H80" s="7">
        <v>0</v>
      </c>
      <c r="I80" s="10">
        <v>0</v>
      </c>
      <c r="J80" s="7">
        <v>4</v>
      </c>
      <c r="K80" s="7">
        <v>0</v>
      </c>
      <c r="L80" s="10">
        <v>0</v>
      </c>
      <c r="M80" s="10">
        <v>0</v>
      </c>
      <c r="N80" s="7">
        <v>0</v>
      </c>
      <c r="O80" s="7">
        <v>0.5</v>
      </c>
      <c r="P80" s="11">
        <v>0.465</v>
      </c>
      <c r="Q80" s="10">
        <v>0</v>
      </c>
      <c r="R80" s="7">
        <v>0</v>
      </c>
      <c r="S80" s="7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5.6</v>
      </c>
      <c r="AA80" s="10">
        <v>0</v>
      </c>
      <c r="AB80" s="14">
        <v>18.5</v>
      </c>
      <c r="AC80" s="10">
        <v>0</v>
      </c>
      <c r="AD80" s="7">
        <v>129</v>
      </c>
      <c r="AE80" s="14">
        <v>34.1</v>
      </c>
      <c r="AF80" s="14">
        <v>25.8</v>
      </c>
      <c r="AG80" s="10">
        <v>3.34</v>
      </c>
      <c r="AH80" s="14">
        <v>29.5</v>
      </c>
      <c r="AI80" s="14">
        <v>17.6</v>
      </c>
      <c r="AJ80" s="14">
        <v>14.7</v>
      </c>
      <c r="AK80" s="10">
        <v>1.59</v>
      </c>
      <c r="AL80" s="10">
        <v>0</v>
      </c>
      <c r="AM80" s="14">
        <v>82.6</v>
      </c>
      <c r="AN80" s="12">
        <v>0.5</v>
      </c>
      <c r="AO80" s="14">
        <v>31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</row>
    <row r="81" spans="1:49" ht="12.75">
      <c r="A81" s="7" t="s">
        <v>549</v>
      </c>
      <c r="B81" s="20" t="s">
        <v>513</v>
      </c>
      <c r="C81" s="7" t="s">
        <v>83</v>
      </c>
      <c r="D81" s="8">
        <v>22.389126858673485</v>
      </c>
      <c r="E81" s="10">
        <v>6.17</v>
      </c>
      <c r="F81" s="10">
        <v>0</v>
      </c>
      <c r="G81" s="7">
        <v>10</v>
      </c>
      <c r="H81" s="7">
        <v>0</v>
      </c>
      <c r="I81" s="10">
        <v>0</v>
      </c>
      <c r="J81" s="7">
        <v>4</v>
      </c>
      <c r="K81" s="7">
        <v>0</v>
      </c>
      <c r="L81" s="10">
        <v>0</v>
      </c>
      <c r="M81" s="10">
        <v>0</v>
      </c>
      <c r="N81" s="7">
        <v>0</v>
      </c>
      <c r="O81" s="7">
        <v>0.25</v>
      </c>
      <c r="P81" s="11">
        <v>0.233</v>
      </c>
      <c r="Q81" s="10">
        <v>0</v>
      </c>
      <c r="R81" s="7">
        <v>0</v>
      </c>
      <c r="S81" s="7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4">
        <v>14.2</v>
      </c>
      <c r="AA81" s="10">
        <v>0</v>
      </c>
      <c r="AB81" s="14">
        <v>39.9</v>
      </c>
      <c r="AC81" s="10">
        <v>0</v>
      </c>
      <c r="AD81" s="14">
        <v>74.7</v>
      </c>
      <c r="AE81" s="14">
        <v>19</v>
      </c>
      <c r="AF81" s="14">
        <v>14.9</v>
      </c>
      <c r="AG81" s="10">
        <v>3.48</v>
      </c>
      <c r="AH81" s="14">
        <v>17.7</v>
      </c>
      <c r="AI81" s="14">
        <v>10</v>
      </c>
      <c r="AJ81" s="10">
        <v>8.87</v>
      </c>
      <c r="AK81" s="10">
        <v>1.7</v>
      </c>
      <c r="AL81" s="10">
        <v>0</v>
      </c>
      <c r="AM81" s="14">
        <v>47.4</v>
      </c>
      <c r="AN81" s="12">
        <v>0.25</v>
      </c>
      <c r="AO81" s="14">
        <v>17.1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</row>
    <row r="82" spans="1:49" ht="12.75">
      <c r="A82" s="7" t="s">
        <v>550</v>
      </c>
      <c r="B82" s="20" t="s">
        <v>513</v>
      </c>
      <c r="C82" s="7" t="s">
        <v>83</v>
      </c>
      <c r="D82" s="8">
        <v>11.551817416650383</v>
      </c>
      <c r="E82" s="10">
        <v>3.16</v>
      </c>
      <c r="F82" s="10">
        <v>0</v>
      </c>
      <c r="G82" s="7">
        <v>10</v>
      </c>
      <c r="H82" s="7">
        <v>0</v>
      </c>
      <c r="I82" s="10">
        <v>0</v>
      </c>
      <c r="J82" s="7">
        <v>4</v>
      </c>
      <c r="K82" s="7">
        <v>0</v>
      </c>
      <c r="L82" s="10">
        <v>0</v>
      </c>
      <c r="M82" s="10">
        <v>0</v>
      </c>
      <c r="N82" s="7">
        <v>0</v>
      </c>
      <c r="O82" s="7">
        <v>0.125</v>
      </c>
      <c r="P82" s="11">
        <v>0.116</v>
      </c>
      <c r="Q82" s="10">
        <v>0</v>
      </c>
      <c r="R82" s="7">
        <v>0</v>
      </c>
      <c r="S82" s="7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4">
        <v>31.5</v>
      </c>
      <c r="AA82" s="10">
        <v>0</v>
      </c>
      <c r="AB82" s="14">
        <v>83.2</v>
      </c>
      <c r="AC82" s="10">
        <v>0</v>
      </c>
      <c r="AD82" s="14">
        <v>39.8</v>
      </c>
      <c r="AE82" s="14">
        <v>10</v>
      </c>
      <c r="AF82" s="10">
        <v>7.97</v>
      </c>
      <c r="AG82" s="10">
        <v>3.55</v>
      </c>
      <c r="AH82" s="10">
        <v>9.65</v>
      </c>
      <c r="AI82" s="10">
        <v>5.26</v>
      </c>
      <c r="AJ82" s="10">
        <v>4.83</v>
      </c>
      <c r="AK82" s="10">
        <v>1.75</v>
      </c>
      <c r="AL82" s="10">
        <v>0</v>
      </c>
      <c r="AM82" s="14">
        <v>25.1</v>
      </c>
      <c r="AN82" s="12">
        <v>0.125</v>
      </c>
      <c r="AO82" s="10">
        <v>8.9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</row>
    <row r="83" spans="1:49" ht="12.75">
      <c r="A83" s="7" t="s">
        <v>551</v>
      </c>
      <c r="B83" s="20" t="s">
        <v>513</v>
      </c>
      <c r="C83" s="7" t="s">
        <v>83</v>
      </c>
      <c r="D83" s="8">
        <v>17.102199743018918</v>
      </c>
      <c r="E83" s="10">
        <v>4.67</v>
      </c>
      <c r="F83" s="10">
        <v>0</v>
      </c>
      <c r="G83" s="7">
        <v>10</v>
      </c>
      <c r="H83" s="7">
        <v>0</v>
      </c>
      <c r="I83" s="10">
        <v>0</v>
      </c>
      <c r="J83" s="7">
        <v>4</v>
      </c>
      <c r="K83" s="7">
        <v>0</v>
      </c>
      <c r="L83" s="10">
        <v>0</v>
      </c>
      <c r="M83" s="10">
        <v>0</v>
      </c>
      <c r="N83" s="7">
        <v>0</v>
      </c>
      <c r="O83" s="7">
        <v>0.1875</v>
      </c>
      <c r="P83" s="11">
        <v>0.174</v>
      </c>
      <c r="Q83" s="10">
        <v>0</v>
      </c>
      <c r="R83" s="7">
        <v>0</v>
      </c>
      <c r="S83" s="7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4">
        <v>20</v>
      </c>
      <c r="AA83" s="10">
        <v>0</v>
      </c>
      <c r="AB83" s="14">
        <v>54.5</v>
      </c>
      <c r="AC83" s="10">
        <v>0</v>
      </c>
      <c r="AD83" s="14">
        <v>57.8</v>
      </c>
      <c r="AE83" s="14">
        <v>14.6</v>
      </c>
      <c r="AF83" s="14">
        <v>11.6</v>
      </c>
      <c r="AG83" s="10">
        <v>3.52</v>
      </c>
      <c r="AH83" s="14">
        <v>13.9</v>
      </c>
      <c r="AI83" s="10">
        <v>7.66</v>
      </c>
      <c r="AJ83" s="10">
        <v>6.93</v>
      </c>
      <c r="AK83" s="10">
        <v>1.72</v>
      </c>
      <c r="AL83" s="10">
        <v>0</v>
      </c>
      <c r="AM83" s="14">
        <v>36.5</v>
      </c>
      <c r="AN83" s="12">
        <v>0.1875</v>
      </c>
      <c r="AO83" s="14">
        <v>13.1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</row>
    <row r="84" spans="1:49" ht="12.75">
      <c r="A84" s="7" t="s">
        <v>552</v>
      </c>
      <c r="B84" s="20" t="s">
        <v>513</v>
      </c>
      <c r="C84" s="7" t="s">
        <v>83</v>
      </c>
      <c r="D84" s="8">
        <v>32.50995983608222</v>
      </c>
      <c r="E84" s="10">
        <v>8.97</v>
      </c>
      <c r="F84" s="10">
        <v>0</v>
      </c>
      <c r="G84" s="7">
        <v>10</v>
      </c>
      <c r="H84" s="7">
        <v>0</v>
      </c>
      <c r="I84" s="10">
        <v>0</v>
      </c>
      <c r="J84" s="7">
        <v>4</v>
      </c>
      <c r="K84" s="7">
        <v>0</v>
      </c>
      <c r="L84" s="10">
        <v>0</v>
      </c>
      <c r="M84" s="10">
        <v>0</v>
      </c>
      <c r="N84" s="7">
        <v>0</v>
      </c>
      <c r="O84" s="7">
        <v>0.375</v>
      </c>
      <c r="P84" s="11">
        <v>0.349</v>
      </c>
      <c r="Q84" s="10">
        <v>0</v>
      </c>
      <c r="R84" s="7">
        <v>0</v>
      </c>
      <c r="S84" s="7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8.46</v>
      </c>
      <c r="AA84" s="10">
        <v>0</v>
      </c>
      <c r="AB84" s="14">
        <v>25.7</v>
      </c>
      <c r="AC84" s="10">
        <v>0</v>
      </c>
      <c r="AD84" s="7">
        <v>104</v>
      </c>
      <c r="AE84" s="14">
        <v>27</v>
      </c>
      <c r="AF84" s="14">
        <v>20.8</v>
      </c>
      <c r="AG84" s="10">
        <v>3.41</v>
      </c>
      <c r="AH84" s="14">
        <v>24.3</v>
      </c>
      <c r="AI84" s="14">
        <v>14</v>
      </c>
      <c r="AJ84" s="14">
        <v>12.1</v>
      </c>
      <c r="AK84" s="10">
        <v>1.64</v>
      </c>
      <c r="AL84" s="10">
        <v>0</v>
      </c>
      <c r="AM84" s="14">
        <v>66.5</v>
      </c>
      <c r="AN84" s="12">
        <v>0.375</v>
      </c>
      <c r="AO84" s="14">
        <v>24.4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</row>
    <row r="85" spans="1:49" ht="12.75">
      <c r="A85" s="7" t="s">
        <v>553</v>
      </c>
      <c r="B85" s="20" t="s">
        <v>513</v>
      </c>
      <c r="C85" s="7" t="s">
        <v>83</v>
      </c>
      <c r="D85" s="8">
        <v>27.578736770993032</v>
      </c>
      <c r="E85" s="10">
        <v>7.59</v>
      </c>
      <c r="F85" s="10">
        <v>0</v>
      </c>
      <c r="G85" s="7">
        <v>10</v>
      </c>
      <c r="H85" s="7">
        <v>0</v>
      </c>
      <c r="I85" s="10">
        <v>0</v>
      </c>
      <c r="J85" s="7">
        <v>4</v>
      </c>
      <c r="K85" s="7">
        <v>0</v>
      </c>
      <c r="L85" s="10">
        <v>0</v>
      </c>
      <c r="M85" s="10">
        <v>0</v>
      </c>
      <c r="N85" s="7">
        <v>0</v>
      </c>
      <c r="O85" s="7">
        <v>0.3125</v>
      </c>
      <c r="P85" s="11">
        <v>0.291</v>
      </c>
      <c r="Q85" s="10">
        <v>0</v>
      </c>
      <c r="R85" s="7">
        <v>0</v>
      </c>
      <c r="S85" s="7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4">
        <v>10.7</v>
      </c>
      <c r="AA85" s="10">
        <v>0</v>
      </c>
      <c r="AB85" s="14">
        <v>31.4</v>
      </c>
      <c r="AC85" s="10">
        <v>0</v>
      </c>
      <c r="AD85" s="14">
        <v>90.1</v>
      </c>
      <c r="AE85" s="14">
        <v>23.1</v>
      </c>
      <c r="AF85" s="14">
        <v>18</v>
      </c>
      <c r="AG85" s="10">
        <v>3.44</v>
      </c>
      <c r="AH85" s="14">
        <v>21.2</v>
      </c>
      <c r="AI85" s="14">
        <v>12.1</v>
      </c>
      <c r="AJ85" s="14">
        <v>10.6</v>
      </c>
      <c r="AK85" s="10">
        <v>1.67</v>
      </c>
      <c r="AL85" s="10">
        <v>0</v>
      </c>
      <c r="AM85" s="14">
        <v>57.3</v>
      </c>
      <c r="AN85" s="12">
        <v>0.3125</v>
      </c>
      <c r="AO85" s="14">
        <v>20.9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</row>
    <row r="86" spans="1:49" ht="12.75">
      <c r="A86" s="7" t="s">
        <v>554</v>
      </c>
      <c r="B86" s="20" t="s">
        <v>513</v>
      </c>
      <c r="C86" s="7" t="s">
        <v>83</v>
      </c>
      <c r="D86" s="8">
        <v>50.60419695746864</v>
      </c>
      <c r="E86" s="14">
        <v>14</v>
      </c>
      <c r="F86" s="10">
        <v>0</v>
      </c>
      <c r="G86" s="7">
        <v>10</v>
      </c>
      <c r="H86" s="7">
        <v>0</v>
      </c>
      <c r="I86" s="10">
        <v>0</v>
      </c>
      <c r="J86" s="7">
        <v>4</v>
      </c>
      <c r="K86" s="7">
        <v>0</v>
      </c>
      <c r="L86" s="10">
        <v>0</v>
      </c>
      <c r="M86" s="10">
        <v>0</v>
      </c>
      <c r="N86" s="7">
        <v>0</v>
      </c>
      <c r="O86" s="7">
        <v>0.625</v>
      </c>
      <c r="P86" s="11">
        <v>0.581</v>
      </c>
      <c r="Q86" s="10">
        <v>0</v>
      </c>
      <c r="R86" s="7">
        <v>0</v>
      </c>
      <c r="S86" s="7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3.88</v>
      </c>
      <c r="AA86" s="10">
        <v>0</v>
      </c>
      <c r="AB86" s="14">
        <v>14.2</v>
      </c>
      <c r="AC86" s="10">
        <v>0</v>
      </c>
      <c r="AD86" s="7">
        <v>149</v>
      </c>
      <c r="AE86" s="14">
        <v>40.3</v>
      </c>
      <c r="AF86" s="14">
        <v>29.9</v>
      </c>
      <c r="AG86" s="10">
        <v>3.26</v>
      </c>
      <c r="AH86" s="14">
        <v>33.5</v>
      </c>
      <c r="AI86" s="14">
        <v>20.6</v>
      </c>
      <c r="AJ86" s="14">
        <v>16.8</v>
      </c>
      <c r="AK86" s="10">
        <v>1.54</v>
      </c>
      <c r="AL86" s="10">
        <v>0</v>
      </c>
      <c r="AM86" s="14">
        <v>95.7</v>
      </c>
      <c r="AN86" s="12">
        <v>0.625</v>
      </c>
      <c r="AO86" s="14">
        <v>36.7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</row>
    <row r="87" spans="1:49" ht="12.75">
      <c r="A87" s="7" t="s">
        <v>555</v>
      </c>
      <c r="B87" s="20" t="s">
        <v>513</v>
      </c>
      <c r="C87" s="7" t="s">
        <v>83</v>
      </c>
      <c r="D87" s="8">
        <v>24.090515747562375</v>
      </c>
      <c r="E87" s="10">
        <v>6.63</v>
      </c>
      <c r="F87" s="10">
        <v>0</v>
      </c>
      <c r="G87" s="7">
        <v>10</v>
      </c>
      <c r="H87" s="7">
        <v>0</v>
      </c>
      <c r="I87" s="10">
        <v>0</v>
      </c>
      <c r="J87" s="7">
        <v>5</v>
      </c>
      <c r="K87" s="7">
        <v>0</v>
      </c>
      <c r="L87" s="10">
        <v>0</v>
      </c>
      <c r="M87" s="10">
        <v>0</v>
      </c>
      <c r="N87" s="7">
        <v>0</v>
      </c>
      <c r="O87" s="7">
        <v>0.25</v>
      </c>
      <c r="P87" s="11">
        <v>0.233</v>
      </c>
      <c r="Q87" s="10">
        <v>0</v>
      </c>
      <c r="R87" s="7">
        <v>0</v>
      </c>
      <c r="S87" s="7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4">
        <v>18.5</v>
      </c>
      <c r="AA87" s="10">
        <v>0</v>
      </c>
      <c r="AB87" s="14">
        <v>39.9</v>
      </c>
      <c r="AC87" s="10">
        <v>0</v>
      </c>
      <c r="AD87" s="14">
        <v>85.8</v>
      </c>
      <c r="AE87" s="14">
        <v>21.3</v>
      </c>
      <c r="AF87" s="14">
        <v>17.2</v>
      </c>
      <c r="AG87" s="10">
        <v>3.6</v>
      </c>
      <c r="AH87" s="14">
        <v>29.3</v>
      </c>
      <c r="AI87" s="14">
        <v>13.2</v>
      </c>
      <c r="AJ87" s="14">
        <v>11.7</v>
      </c>
      <c r="AK87" s="10">
        <v>2.1</v>
      </c>
      <c r="AL87" s="10">
        <v>0</v>
      </c>
      <c r="AM87" s="14">
        <v>70.7</v>
      </c>
      <c r="AN87" s="12">
        <v>0.25</v>
      </c>
      <c r="AO87" s="14">
        <v>21.6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</row>
    <row r="88" spans="1:49" ht="12.75">
      <c r="A88" s="7" t="s">
        <v>556</v>
      </c>
      <c r="B88" s="20" t="s">
        <v>513</v>
      </c>
      <c r="C88" s="7" t="s">
        <v>83</v>
      </c>
      <c r="D88" s="8">
        <v>18.381644187463365</v>
      </c>
      <c r="E88" s="10">
        <v>5.02</v>
      </c>
      <c r="F88" s="10">
        <v>0</v>
      </c>
      <c r="G88" s="7">
        <v>10</v>
      </c>
      <c r="H88" s="7">
        <v>0</v>
      </c>
      <c r="I88" s="10">
        <v>0</v>
      </c>
      <c r="J88" s="7">
        <v>5</v>
      </c>
      <c r="K88" s="7">
        <v>0</v>
      </c>
      <c r="L88" s="10">
        <v>0</v>
      </c>
      <c r="M88" s="10">
        <v>0</v>
      </c>
      <c r="N88" s="7">
        <v>0</v>
      </c>
      <c r="O88" s="7">
        <v>0.1875</v>
      </c>
      <c r="P88" s="11">
        <v>0.174</v>
      </c>
      <c r="Q88" s="10">
        <v>0</v>
      </c>
      <c r="R88" s="7">
        <v>0</v>
      </c>
      <c r="S88" s="7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4">
        <v>25.7</v>
      </c>
      <c r="AA88" s="10">
        <v>0</v>
      </c>
      <c r="AB88" s="14">
        <v>54.5</v>
      </c>
      <c r="AC88" s="10">
        <v>0</v>
      </c>
      <c r="AD88" s="14">
        <v>66.2</v>
      </c>
      <c r="AE88" s="14">
        <v>16.3</v>
      </c>
      <c r="AF88" s="14">
        <v>13.2</v>
      </c>
      <c r="AG88" s="10">
        <v>3.63</v>
      </c>
      <c r="AH88" s="14">
        <v>22.7</v>
      </c>
      <c r="AI88" s="14">
        <v>10.1</v>
      </c>
      <c r="AJ88" s="10">
        <v>9.09</v>
      </c>
      <c r="AK88" s="10">
        <v>2.13</v>
      </c>
      <c r="AL88" s="10">
        <v>0</v>
      </c>
      <c r="AM88" s="14">
        <v>54.1</v>
      </c>
      <c r="AN88" s="12">
        <v>0.1875</v>
      </c>
      <c r="AO88" s="14">
        <v>16.5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</row>
    <row r="89" spans="1:49" ht="12.75">
      <c r="A89" s="7" t="s">
        <v>557</v>
      </c>
      <c r="B89" s="20" t="s">
        <v>513</v>
      </c>
      <c r="C89" s="7" t="s">
        <v>83</v>
      </c>
      <c r="D89" s="8">
        <v>35.062043169415546</v>
      </c>
      <c r="E89" s="10">
        <v>9.67</v>
      </c>
      <c r="F89" s="10">
        <v>0</v>
      </c>
      <c r="G89" s="7">
        <v>10</v>
      </c>
      <c r="H89" s="7">
        <v>0</v>
      </c>
      <c r="I89" s="10">
        <v>0</v>
      </c>
      <c r="J89" s="7">
        <v>5</v>
      </c>
      <c r="K89" s="7">
        <v>0</v>
      </c>
      <c r="L89" s="10">
        <v>0</v>
      </c>
      <c r="M89" s="10">
        <v>0</v>
      </c>
      <c r="N89" s="7">
        <v>0</v>
      </c>
      <c r="O89" s="7">
        <v>0.375</v>
      </c>
      <c r="P89" s="11">
        <v>0.349</v>
      </c>
      <c r="Q89" s="10">
        <v>0</v>
      </c>
      <c r="R89" s="7">
        <v>0</v>
      </c>
      <c r="S89" s="7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4">
        <v>11.3</v>
      </c>
      <c r="AA89" s="10">
        <v>0</v>
      </c>
      <c r="AB89" s="14">
        <v>25.7</v>
      </c>
      <c r="AC89" s="10">
        <v>0</v>
      </c>
      <c r="AD89" s="7">
        <v>120</v>
      </c>
      <c r="AE89" s="14">
        <v>30.4</v>
      </c>
      <c r="AF89" s="14">
        <v>24.1</v>
      </c>
      <c r="AG89" s="10">
        <v>3.53</v>
      </c>
      <c r="AH89" s="14">
        <v>40.6</v>
      </c>
      <c r="AI89" s="14">
        <v>18.7</v>
      </c>
      <c r="AJ89" s="14">
        <v>16.2</v>
      </c>
      <c r="AK89" s="10">
        <v>2.05</v>
      </c>
      <c r="AL89" s="10">
        <v>0</v>
      </c>
      <c r="AM89" s="7">
        <v>100</v>
      </c>
      <c r="AN89" s="12">
        <v>0.375</v>
      </c>
      <c r="AO89" s="14">
        <v>31.2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</row>
    <row r="90" spans="1:49" ht="12.75">
      <c r="A90" s="7" t="s">
        <v>558</v>
      </c>
      <c r="B90" s="20" t="s">
        <v>513</v>
      </c>
      <c r="C90" s="7" t="s">
        <v>83</v>
      </c>
      <c r="D90" s="8">
        <v>29.70887565988192</v>
      </c>
      <c r="E90" s="10">
        <v>8.17</v>
      </c>
      <c r="F90" s="10">
        <v>0</v>
      </c>
      <c r="G90" s="7">
        <v>10</v>
      </c>
      <c r="H90" s="7">
        <v>0</v>
      </c>
      <c r="I90" s="10">
        <v>0</v>
      </c>
      <c r="J90" s="7">
        <v>5</v>
      </c>
      <c r="K90" s="7">
        <v>0</v>
      </c>
      <c r="L90" s="10">
        <v>0</v>
      </c>
      <c r="M90" s="10">
        <v>0</v>
      </c>
      <c r="N90" s="7">
        <v>0</v>
      </c>
      <c r="O90" s="7">
        <v>0.3125</v>
      </c>
      <c r="P90" s="11">
        <v>0.291</v>
      </c>
      <c r="Q90" s="10">
        <v>0</v>
      </c>
      <c r="R90" s="7">
        <v>0</v>
      </c>
      <c r="S90" s="7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4">
        <v>14.2</v>
      </c>
      <c r="AA90" s="10">
        <v>0</v>
      </c>
      <c r="AB90" s="14">
        <v>31.4</v>
      </c>
      <c r="AC90" s="10">
        <v>0</v>
      </c>
      <c r="AD90" s="7">
        <v>104</v>
      </c>
      <c r="AE90" s="14">
        <v>26</v>
      </c>
      <c r="AF90" s="14">
        <v>20.8</v>
      </c>
      <c r="AG90" s="10">
        <v>3.56</v>
      </c>
      <c r="AH90" s="14">
        <v>35.2</v>
      </c>
      <c r="AI90" s="14">
        <v>16</v>
      </c>
      <c r="AJ90" s="14">
        <v>14.1</v>
      </c>
      <c r="AK90" s="10">
        <v>2.07</v>
      </c>
      <c r="AL90" s="10">
        <v>0</v>
      </c>
      <c r="AM90" s="14">
        <v>86</v>
      </c>
      <c r="AN90" s="12">
        <v>0.3125</v>
      </c>
      <c r="AO90" s="14">
        <v>26.5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</row>
    <row r="91" spans="1:49" ht="12.75">
      <c r="A91" s="7" t="s">
        <v>559</v>
      </c>
      <c r="B91" s="20" t="s">
        <v>513</v>
      </c>
      <c r="C91" s="7" t="s">
        <v>83</v>
      </c>
      <c r="D91" s="8">
        <v>48.720538757902816</v>
      </c>
      <c r="E91" s="14">
        <v>13.5</v>
      </c>
      <c r="F91" s="10">
        <v>0</v>
      </c>
      <c r="G91" s="7">
        <v>10</v>
      </c>
      <c r="H91" s="7">
        <v>0</v>
      </c>
      <c r="I91" s="10">
        <v>0</v>
      </c>
      <c r="J91" s="7">
        <v>6</v>
      </c>
      <c r="K91" s="7">
        <v>0</v>
      </c>
      <c r="L91" s="10">
        <v>0</v>
      </c>
      <c r="M91" s="10">
        <v>0</v>
      </c>
      <c r="N91" s="7">
        <v>0</v>
      </c>
      <c r="O91" s="7">
        <v>0.5</v>
      </c>
      <c r="P91" s="11">
        <v>0.465</v>
      </c>
      <c r="Q91" s="10">
        <v>0</v>
      </c>
      <c r="R91" s="7">
        <v>0</v>
      </c>
      <c r="S91" s="7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9.9</v>
      </c>
      <c r="AA91" s="10">
        <v>0</v>
      </c>
      <c r="AB91" s="14">
        <v>18.5</v>
      </c>
      <c r="AC91" s="10">
        <v>0</v>
      </c>
      <c r="AD91" s="7">
        <v>171</v>
      </c>
      <c r="AE91" s="14">
        <v>43</v>
      </c>
      <c r="AF91" s="14">
        <v>34.3</v>
      </c>
      <c r="AG91" s="10">
        <v>3.57</v>
      </c>
      <c r="AH91" s="14">
        <v>76.8</v>
      </c>
      <c r="AI91" s="14">
        <v>30.1</v>
      </c>
      <c r="AJ91" s="14">
        <v>25.6</v>
      </c>
      <c r="AK91" s="10">
        <v>2.39</v>
      </c>
      <c r="AL91" s="10">
        <v>0</v>
      </c>
      <c r="AM91" s="7">
        <v>176</v>
      </c>
      <c r="AN91" s="12">
        <v>0.5</v>
      </c>
      <c r="AO91" s="14">
        <v>48.7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</row>
    <row r="92" spans="1:49" ht="12.75">
      <c r="A92" s="7" t="s">
        <v>560</v>
      </c>
      <c r="B92" s="20" t="s">
        <v>513</v>
      </c>
      <c r="C92" s="7" t="s">
        <v>83</v>
      </c>
      <c r="D92" s="8">
        <v>25.791904636451264</v>
      </c>
      <c r="E92" s="10">
        <v>7.1</v>
      </c>
      <c r="F92" s="10">
        <v>0</v>
      </c>
      <c r="G92" s="7">
        <v>10</v>
      </c>
      <c r="H92" s="7">
        <v>0</v>
      </c>
      <c r="I92" s="10">
        <v>0</v>
      </c>
      <c r="J92" s="7">
        <v>6</v>
      </c>
      <c r="K92" s="7">
        <v>0</v>
      </c>
      <c r="L92" s="10">
        <v>0</v>
      </c>
      <c r="M92" s="10">
        <v>0</v>
      </c>
      <c r="N92" s="7">
        <v>0</v>
      </c>
      <c r="O92" s="7">
        <v>0.25</v>
      </c>
      <c r="P92" s="11">
        <v>0.233</v>
      </c>
      <c r="Q92" s="10">
        <v>0</v>
      </c>
      <c r="R92" s="7">
        <v>0</v>
      </c>
      <c r="S92" s="7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4">
        <v>22.8</v>
      </c>
      <c r="AA92" s="10">
        <v>0</v>
      </c>
      <c r="AB92" s="14">
        <v>39.9</v>
      </c>
      <c r="AC92" s="10">
        <v>0</v>
      </c>
      <c r="AD92" s="14">
        <v>96.9</v>
      </c>
      <c r="AE92" s="14">
        <v>23.6</v>
      </c>
      <c r="AF92" s="14">
        <v>19.4</v>
      </c>
      <c r="AG92" s="10">
        <v>3.69</v>
      </c>
      <c r="AH92" s="14">
        <v>44.1</v>
      </c>
      <c r="AI92" s="14">
        <v>16.6</v>
      </c>
      <c r="AJ92" s="14">
        <v>14.7</v>
      </c>
      <c r="AK92" s="10">
        <v>2.49</v>
      </c>
      <c r="AL92" s="10">
        <v>0</v>
      </c>
      <c r="AM92" s="14">
        <v>96.7</v>
      </c>
      <c r="AN92" s="12">
        <v>0.25</v>
      </c>
      <c r="AO92" s="14">
        <v>26.2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</row>
    <row r="93" spans="1:49" ht="12.75">
      <c r="A93" s="7" t="s">
        <v>561</v>
      </c>
      <c r="B93" s="20" t="s">
        <v>513</v>
      </c>
      <c r="C93" s="7" t="s">
        <v>83</v>
      </c>
      <c r="D93" s="8">
        <v>19.66108863190781</v>
      </c>
      <c r="E93" s="10">
        <v>5.37</v>
      </c>
      <c r="F93" s="10">
        <v>0</v>
      </c>
      <c r="G93" s="7">
        <v>10</v>
      </c>
      <c r="H93" s="7">
        <v>0</v>
      </c>
      <c r="I93" s="10">
        <v>0</v>
      </c>
      <c r="J93" s="7">
        <v>6</v>
      </c>
      <c r="K93" s="7">
        <v>0</v>
      </c>
      <c r="L93" s="10">
        <v>0</v>
      </c>
      <c r="M93" s="10">
        <v>0</v>
      </c>
      <c r="N93" s="7">
        <v>0</v>
      </c>
      <c r="O93" s="7">
        <v>0.1875</v>
      </c>
      <c r="P93" s="11">
        <v>0.174</v>
      </c>
      <c r="Q93" s="10">
        <v>0</v>
      </c>
      <c r="R93" s="7">
        <v>0</v>
      </c>
      <c r="S93" s="7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4">
        <v>31.5</v>
      </c>
      <c r="AA93" s="10">
        <v>0</v>
      </c>
      <c r="AB93" s="14">
        <v>54.5</v>
      </c>
      <c r="AC93" s="10">
        <v>0</v>
      </c>
      <c r="AD93" s="14">
        <v>74.6</v>
      </c>
      <c r="AE93" s="14">
        <v>18</v>
      </c>
      <c r="AF93" s="14">
        <v>14.9</v>
      </c>
      <c r="AG93" s="10">
        <v>3.73</v>
      </c>
      <c r="AH93" s="14">
        <v>34.1</v>
      </c>
      <c r="AI93" s="14">
        <v>12.7</v>
      </c>
      <c r="AJ93" s="14">
        <v>11.4</v>
      </c>
      <c r="AK93" s="10">
        <v>2.52</v>
      </c>
      <c r="AL93" s="10">
        <v>0</v>
      </c>
      <c r="AM93" s="14">
        <v>73.8</v>
      </c>
      <c r="AN93" s="12">
        <v>0.1875</v>
      </c>
      <c r="AO93" s="14">
        <v>19.9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</row>
    <row r="94" spans="1:49" ht="12.75">
      <c r="A94" s="7" t="s">
        <v>562</v>
      </c>
      <c r="B94" s="20" t="s">
        <v>513</v>
      </c>
      <c r="C94" s="7" t="s">
        <v>83</v>
      </c>
      <c r="D94" s="8">
        <v>37.61412650274888</v>
      </c>
      <c r="E94" s="14">
        <v>10.4</v>
      </c>
      <c r="F94" s="10">
        <v>0</v>
      </c>
      <c r="G94" s="7">
        <v>10</v>
      </c>
      <c r="H94" s="7">
        <v>0</v>
      </c>
      <c r="I94" s="10">
        <v>0</v>
      </c>
      <c r="J94" s="7">
        <v>6</v>
      </c>
      <c r="K94" s="7">
        <v>0</v>
      </c>
      <c r="L94" s="10">
        <v>0</v>
      </c>
      <c r="M94" s="10">
        <v>0</v>
      </c>
      <c r="N94" s="7">
        <v>0</v>
      </c>
      <c r="O94" s="7">
        <v>0.375</v>
      </c>
      <c r="P94" s="11">
        <v>0.349</v>
      </c>
      <c r="Q94" s="10">
        <v>0</v>
      </c>
      <c r="R94" s="7">
        <v>0</v>
      </c>
      <c r="S94" s="7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4">
        <v>14.2</v>
      </c>
      <c r="AA94" s="10">
        <v>0</v>
      </c>
      <c r="AB94" s="14">
        <v>25.7</v>
      </c>
      <c r="AC94" s="10">
        <v>0</v>
      </c>
      <c r="AD94" s="7">
        <v>137</v>
      </c>
      <c r="AE94" s="14">
        <v>33.8</v>
      </c>
      <c r="AF94" s="14">
        <v>27.4</v>
      </c>
      <c r="AG94" s="10">
        <v>3.63</v>
      </c>
      <c r="AH94" s="14">
        <v>61.8</v>
      </c>
      <c r="AI94" s="14">
        <v>23.7</v>
      </c>
      <c r="AJ94" s="14">
        <v>20.6</v>
      </c>
      <c r="AK94" s="10">
        <v>2.44</v>
      </c>
      <c r="AL94" s="10">
        <v>0</v>
      </c>
      <c r="AM94" s="7">
        <v>139</v>
      </c>
      <c r="AN94" s="12">
        <v>0.375</v>
      </c>
      <c r="AO94" s="14">
        <v>37.9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</row>
    <row r="95" spans="1:49" ht="12.75">
      <c r="A95" s="7" t="s">
        <v>563</v>
      </c>
      <c r="B95" s="20" t="s">
        <v>513</v>
      </c>
      <c r="C95" s="7" t="s">
        <v>83</v>
      </c>
      <c r="D95" s="8">
        <v>31.83901454877081</v>
      </c>
      <c r="E95" s="10">
        <v>8.76</v>
      </c>
      <c r="F95" s="10">
        <v>0</v>
      </c>
      <c r="G95" s="7">
        <v>10</v>
      </c>
      <c r="H95" s="7">
        <v>0</v>
      </c>
      <c r="I95" s="10">
        <v>0</v>
      </c>
      <c r="J95" s="7">
        <v>6</v>
      </c>
      <c r="K95" s="7">
        <v>0</v>
      </c>
      <c r="L95" s="10">
        <v>0</v>
      </c>
      <c r="M95" s="10">
        <v>0</v>
      </c>
      <c r="N95" s="7">
        <v>0</v>
      </c>
      <c r="O95" s="7">
        <v>0.3125</v>
      </c>
      <c r="P95" s="11">
        <v>0.291</v>
      </c>
      <c r="Q95" s="10">
        <v>0</v>
      </c>
      <c r="R95" s="7">
        <v>0</v>
      </c>
      <c r="S95" s="7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4">
        <v>17.6</v>
      </c>
      <c r="AA95" s="10">
        <v>0</v>
      </c>
      <c r="AB95" s="14">
        <v>31.4</v>
      </c>
      <c r="AC95" s="10">
        <v>0</v>
      </c>
      <c r="AD95" s="7">
        <v>118</v>
      </c>
      <c r="AE95" s="14">
        <v>28.8</v>
      </c>
      <c r="AF95" s="14">
        <v>23.5</v>
      </c>
      <c r="AG95" s="10">
        <v>3.66</v>
      </c>
      <c r="AH95" s="14">
        <v>53.3</v>
      </c>
      <c r="AI95" s="14">
        <v>20.2</v>
      </c>
      <c r="AJ95" s="14">
        <v>17.8</v>
      </c>
      <c r="AK95" s="10">
        <v>2.47</v>
      </c>
      <c r="AL95" s="10">
        <v>0</v>
      </c>
      <c r="AM95" s="7">
        <v>118</v>
      </c>
      <c r="AN95" s="12">
        <v>0.3125</v>
      </c>
      <c r="AO95" s="14">
        <v>32.2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</row>
    <row r="96" spans="1:49" s="16" customFormat="1" ht="12.75">
      <c r="A96" s="7" t="s">
        <v>564</v>
      </c>
      <c r="B96" s="20" t="s">
        <v>513</v>
      </c>
      <c r="C96" s="7" t="s">
        <v>83</v>
      </c>
      <c r="D96" s="8">
        <v>59.11114140191308</v>
      </c>
      <c r="E96" s="14">
        <v>16.4</v>
      </c>
      <c r="F96" s="10">
        <v>0</v>
      </c>
      <c r="G96" s="7">
        <v>10</v>
      </c>
      <c r="H96" s="7">
        <v>0</v>
      </c>
      <c r="I96" s="10">
        <v>0</v>
      </c>
      <c r="J96" s="7">
        <v>6</v>
      </c>
      <c r="K96" s="7">
        <v>0</v>
      </c>
      <c r="L96" s="10">
        <v>0</v>
      </c>
      <c r="M96" s="10">
        <v>0</v>
      </c>
      <c r="N96" s="7">
        <v>0</v>
      </c>
      <c r="O96" s="7">
        <v>0.625</v>
      </c>
      <c r="P96" s="11">
        <v>0.581</v>
      </c>
      <c r="Q96" s="10">
        <v>0</v>
      </c>
      <c r="R96" s="7">
        <v>0</v>
      </c>
      <c r="S96" s="7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7.33</v>
      </c>
      <c r="AA96" s="10">
        <v>0</v>
      </c>
      <c r="AB96" s="14">
        <v>14.2</v>
      </c>
      <c r="AC96" s="10">
        <v>0</v>
      </c>
      <c r="AD96" s="7">
        <v>201</v>
      </c>
      <c r="AE96" s="14">
        <v>51.3</v>
      </c>
      <c r="AF96" s="14">
        <v>40.2</v>
      </c>
      <c r="AG96" s="10">
        <v>3.5</v>
      </c>
      <c r="AH96" s="14">
        <v>89.4</v>
      </c>
      <c r="AI96" s="14">
        <v>35.8</v>
      </c>
      <c r="AJ96" s="14">
        <v>29.8</v>
      </c>
      <c r="AK96" s="10">
        <v>2.34</v>
      </c>
      <c r="AL96" s="10">
        <v>0</v>
      </c>
      <c r="AM96" s="7">
        <v>209</v>
      </c>
      <c r="AN96" s="12">
        <v>0.625</v>
      </c>
      <c r="AO96" s="14">
        <v>58.6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</row>
    <row r="97" spans="1:49" ht="12.75">
      <c r="A97" s="7" t="s">
        <v>565</v>
      </c>
      <c r="B97" s="20" t="s">
        <v>513</v>
      </c>
      <c r="C97" s="7" t="s">
        <v>83</v>
      </c>
      <c r="D97" s="8">
        <v>55.52609431345838</v>
      </c>
      <c r="E97" s="14">
        <v>15.3</v>
      </c>
      <c r="F97" s="10">
        <v>0</v>
      </c>
      <c r="G97" s="7">
        <v>10</v>
      </c>
      <c r="H97" s="7">
        <v>0</v>
      </c>
      <c r="I97" s="10">
        <v>0</v>
      </c>
      <c r="J97" s="7">
        <v>8</v>
      </c>
      <c r="K97" s="7">
        <v>0</v>
      </c>
      <c r="L97" s="10">
        <v>0</v>
      </c>
      <c r="M97" s="10">
        <v>0</v>
      </c>
      <c r="N97" s="7">
        <v>0</v>
      </c>
      <c r="O97" s="7">
        <v>0.5</v>
      </c>
      <c r="P97" s="11">
        <v>0.465</v>
      </c>
      <c r="Q97" s="10">
        <v>0</v>
      </c>
      <c r="R97" s="7">
        <v>0</v>
      </c>
      <c r="S97" s="7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4">
        <v>14.2</v>
      </c>
      <c r="AA97" s="10">
        <v>0</v>
      </c>
      <c r="AB97" s="14">
        <v>18.5</v>
      </c>
      <c r="AC97" s="10">
        <v>0</v>
      </c>
      <c r="AD97" s="7">
        <v>214</v>
      </c>
      <c r="AE97" s="14">
        <v>51.9</v>
      </c>
      <c r="AF97" s="14">
        <v>42.7</v>
      </c>
      <c r="AG97" s="10">
        <v>3.73</v>
      </c>
      <c r="AH97" s="7">
        <v>151</v>
      </c>
      <c r="AI97" s="14">
        <v>44.5</v>
      </c>
      <c r="AJ97" s="14">
        <v>37.8</v>
      </c>
      <c r="AK97" s="10">
        <v>3.14</v>
      </c>
      <c r="AL97" s="10">
        <v>0</v>
      </c>
      <c r="AM97" s="7">
        <v>288</v>
      </c>
      <c r="AN97" s="12">
        <v>0.5</v>
      </c>
      <c r="AO97" s="14">
        <v>66.4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</row>
    <row r="98" spans="1:49" ht="12.75">
      <c r="A98" s="7" t="s">
        <v>566</v>
      </c>
      <c r="B98" s="20" t="s">
        <v>513</v>
      </c>
      <c r="C98" s="7" t="s">
        <v>83</v>
      </c>
      <c r="D98" s="8">
        <v>29.194682414229042</v>
      </c>
      <c r="E98" s="10">
        <v>8.03</v>
      </c>
      <c r="F98" s="10">
        <v>0</v>
      </c>
      <c r="G98" s="7">
        <v>10</v>
      </c>
      <c r="H98" s="7">
        <v>0</v>
      </c>
      <c r="I98" s="10">
        <v>0</v>
      </c>
      <c r="J98" s="7">
        <v>8</v>
      </c>
      <c r="K98" s="7">
        <v>0</v>
      </c>
      <c r="L98" s="10">
        <v>0</v>
      </c>
      <c r="M98" s="10">
        <v>0</v>
      </c>
      <c r="N98" s="7">
        <v>0</v>
      </c>
      <c r="O98" s="7">
        <v>0.25</v>
      </c>
      <c r="P98" s="11">
        <v>0.233</v>
      </c>
      <c r="Q98" s="10">
        <v>0</v>
      </c>
      <c r="R98" s="7">
        <v>0</v>
      </c>
      <c r="S98" s="7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4">
        <v>31.3</v>
      </c>
      <c r="AA98" s="10">
        <v>0</v>
      </c>
      <c r="AB98" s="14">
        <v>39.9</v>
      </c>
      <c r="AC98" s="10">
        <v>0</v>
      </c>
      <c r="AD98" s="7">
        <v>119</v>
      </c>
      <c r="AE98" s="14">
        <v>28.1</v>
      </c>
      <c r="AF98" s="14">
        <v>23.8</v>
      </c>
      <c r="AG98" s="10">
        <v>3.85</v>
      </c>
      <c r="AH98" s="14">
        <v>84.7</v>
      </c>
      <c r="AI98" s="14">
        <v>24.2</v>
      </c>
      <c r="AJ98" s="14">
        <v>21.2</v>
      </c>
      <c r="AK98" s="10">
        <v>3.25</v>
      </c>
      <c r="AL98" s="10">
        <v>0</v>
      </c>
      <c r="AM98" s="7">
        <v>155</v>
      </c>
      <c r="AN98" s="12">
        <v>0.25</v>
      </c>
      <c r="AO98" s="14">
        <v>35.3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</row>
    <row r="99" spans="1:49" ht="12.75">
      <c r="A99" s="7" t="s">
        <v>567</v>
      </c>
      <c r="B99" s="20" t="s">
        <v>513</v>
      </c>
      <c r="C99" s="7" t="s">
        <v>83</v>
      </c>
      <c r="D99" s="8">
        <v>22.2199775207967</v>
      </c>
      <c r="E99" s="10">
        <v>6.06</v>
      </c>
      <c r="F99" s="10">
        <v>0</v>
      </c>
      <c r="G99" s="7">
        <v>10</v>
      </c>
      <c r="H99" s="7">
        <v>0</v>
      </c>
      <c r="I99" s="10">
        <v>0</v>
      </c>
      <c r="J99" s="7">
        <v>8</v>
      </c>
      <c r="K99" s="7">
        <v>0</v>
      </c>
      <c r="L99" s="10">
        <v>0</v>
      </c>
      <c r="M99" s="10">
        <v>0</v>
      </c>
      <c r="N99" s="7">
        <v>0</v>
      </c>
      <c r="O99" s="7">
        <v>0.1875</v>
      </c>
      <c r="P99" s="11">
        <v>0.174</v>
      </c>
      <c r="Q99" s="10">
        <v>0</v>
      </c>
      <c r="R99" s="7">
        <v>0</v>
      </c>
      <c r="S99" s="7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4">
        <v>43</v>
      </c>
      <c r="AA99" s="10">
        <v>0</v>
      </c>
      <c r="AB99" s="14">
        <v>54.5</v>
      </c>
      <c r="AC99" s="10">
        <v>0</v>
      </c>
      <c r="AD99" s="14">
        <v>91.4</v>
      </c>
      <c r="AE99" s="14">
        <v>21.4</v>
      </c>
      <c r="AF99" s="14">
        <v>18.3</v>
      </c>
      <c r="AG99" s="10">
        <v>3.88</v>
      </c>
      <c r="AH99" s="14">
        <v>65.1</v>
      </c>
      <c r="AI99" s="14">
        <v>18.4</v>
      </c>
      <c r="AJ99" s="14">
        <v>16.3</v>
      </c>
      <c r="AK99" s="10">
        <v>3.28</v>
      </c>
      <c r="AL99" s="10">
        <v>0</v>
      </c>
      <c r="AM99" s="7">
        <v>118</v>
      </c>
      <c r="AN99" s="12">
        <v>0.1875</v>
      </c>
      <c r="AO99" s="14">
        <v>26.7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</row>
    <row r="100" spans="1:49" ht="12.75">
      <c r="A100" s="7" t="s">
        <v>568</v>
      </c>
      <c r="B100" s="20" t="s">
        <v>513</v>
      </c>
      <c r="C100" s="7" t="s">
        <v>83</v>
      </c>
      <c r="D100" s="8">
        <v>42.718293169415546</v>
      </c>
      <c r="E100" s="14">
        <v>11.8</v>
      </c>
      <c r="F100" s="10">
        <v>0</v>
      </c>
      <c r="G100" s="7">
        <v>10</v>
      </c>
      <c r="H100" s="7">
        <v>0</v>
      </c>
      <c r="I100" s="10">
        <v>0</v>
      </c>
      <c r="J100" s="7">
        <v>8</v>
      </c>
      <c r="K100" s="7">
        <v>0</v>
      </c>
      <c r="L100" s="10">
        <v>0</v>
      </c>
      <c r="M100" s="10">
        <v>0</v>
      </c>
      <c r="N100" s="7">
        <v>0</v>
      </c>
      <c r="O100" s="7">
        <v>0.375</v>
      </c>
      <c r="P100" s="11">
        <v>0.349</v>
      </c>
      <c r="Q100" s="10">
        <v>0</v>
      </c>
      <c r="R100" s="7">
        <v>0</v>
      </c>
      <c r="S100" s="7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4">
        <v>19.9</v>
      </c>
      <c r="AA100" s="10">
        <v>0</v>
      </c>
      <c r="AB100" s="14">
        <v>25.7</v>
      </c>
      <c r="AC100" s="10">
        <v>0</v>
      </c>
      <c r="AD100" s="7">
        <v>169</v>
      </c>
      <c r="AE100" s="14">
        <v>40.5</v>
      </c>
      <c r="AF100" s="14">
        <v>33.9</v>
      </c>
      <c r="AG100" s="10">
        <v>3.79</v>
      </c>
      <c r="AH100" s="7">
        <v>120</v>
      </c>
      <c r="AI100" s="14">
        <v>34.8</v>
      </c>
      <c r="AJ100" s="14">
        <v>30</v>
      </c>
      <c r="AK100" s="10">
        <v>3.19</v>
      </c>
      <c r="AL100" s="10">
        <v>0</v>
      </c>
      <c r="AM100" s="7">
        <v>224</v>
      </c>
      <c r="AN100" s="12">
        <v>0.375</v>
      </c>
      <c r="AO100" s="14">
        <v>51.4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</row>
    <row r="101" spans="1:49" ht="12.75">
      <c r="A101" s="7" t="s">
        <v>569</v>
      </c>
      <c r="B101" s="20" t="s">
        <v>513</v>
      </c>
      <c r="C101" s="7" t="s">
        <v>83</v>
      </c>
      <c r="D101" s="8">
        <v>36.099292326548586</v>
      </c>
      <c r="E101" s="10">
        <v>9.92</v>
      </c>
      <c r="F101" s="10">
        <v>0</v>
      </c>
      <c r="G101" s="7">
        <v>10</v>
      </c>
      <c r="H101" s="7">
        <v>0</v>
      </c>
      <c r="I101" s="10">
        <v>0</v>
      </c>
      <c r="J101" s="7">
        <v>8</v>
      </c>
      <c r="K101" s="7">
        <v>0</v>
      </c>
      <c r="L101" s="10">
        <v>0</v>
      </c>
      <c r="M101" s="10">
        <v>0</v>
      </c>
      <c r="N101" s="7">
        <v>0</v>
      </c>
      <c r="O101" s="7">
        <v>0.3125</v>
      </c>
      <c r="P101" s="11">
        <v>0.291</v>
      </c>
      <c r="Q101" s="10">
        <v>0</v>
      </c>
      <c r="R101" s="7">
        <v>0</v>
      </c>
      <c r="S101" s="7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4">
        <v>24.5</v>
      </c>
      <c r="AA101" s="10">
        <v>0</v>
      </c>
      <c r="AB101" s="14">
        <v>31.4</v>
      </c>
      <c r="AC101" s="10">
        <v>0</v>
      </c>
      <c r="AD101" s="7">
        <v>145</v>
      </c>
      <c r="AE101" s="14">
        <v>34.4</v>
      </c>
      <c r="AF101" s="14">
        <v>29</v>
      </c>
      <c r="AG101" s="10">
        <v>3.82</v>
      </c>
      <c r="AH101" s="7">
        <v>103</v>
      </c>
      <c r="AI101" s="14">
        <v>29.6</v>
      </c>
      <c r="AJ101" s="14">
        <v>25.7</v>
      </c>
      <c r="AK101" s="10">
        <v>3.22</v>
      </c>
      <c r="AL101" s="10">
        <v>0</v>
      </c>
      <c r="AM101" s="7">
        <v>190</v>
      </c>
      <c r="AN101" s="12">
        <v>0.3125</v>
      </c>
      <c r="AO101" s="14">
        <v>43.5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</row>
    <row r="102" spans="1:49" ht="12.75">
      <c r="A102" s="7" t="s">
        <v>570</v>
      </c>
      <c r="B102" s="20" t="s">
        <v>513</v>
      </c>
      <c r="C102" s="7" t="s">
        <v>83</v>
      </c>
      <c r="D102" s="8">
        <v>67.61808584635753</v>
      </c>
      <c r="E102" s="14">
        <v>18.7</v>
      </c>
      <c r="F102" s="10">
        <v>0</v>
      </c>
      <c r="G102" s="7">
        <v>10</v>
      </c>
      <c r="H102" s="7">
        <v>0</v>
      </c>
      <c r="I102" s="10">
        <v>0</v>
      </c>
      <c r="J102" s="7">
        <v>8</v>
      </c>
      <c r="K102" s="7">
        <v>0</v>
      </c>
      <c r="L102" s="10">
        <v>0</v>
      </c>
      <c r="M102" s="10">
        <v>0</v>
      </c>
      <c r="N102" s="7">
        <v>0</v>
      </c>
      <c r="O102" s="7">
        <v>0.625</v>
      </c>
      <c r="P102" s="11">
        <v>0.581</v>
      </c>
      <c r="Q102" s="10">
        <v>0</v>
      </c>
      <c r="R102" s="7">
        <v>0</v>
      </c>
      <c r="S102" s="7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4">
        <v>10.8</v>
      </c>
      <c r="AA102" s="10">
        <v>0</v>
      </c>
      <c r="AB102" s="14">
        <v>14.2</v>
      </c>
      <c r="AC102" s="10">
        <v>0</v>
      </c>
      <c r="AD102" s="7">
        <v>253</v>
      </c>
      <c r="AE102" s="14">
        <v>62.2</v>
      </c>
      <c r="AF102" s="14">
        <v>50.5</v>
      </c>
      <c r="AG102" s="10">
        <v>3.68</v>
      </c>
      <c r="AH102" s="7">
        <v>178</v>
      </c>
      <c r="AI102" s="14">
        <v>53.3</v>
      </c>
      <c r="AJ102" s="14">
        <v>44.5</v>
      </c>
      <c r="AK102" s="10">
        <v>3.09</v>
      </c>
      <c r="AL102" s="10">
        <v>0</v>
      </c>
      <c r="AM102" s="7">
        <v>346</v>
      </c>
      <c r="AN102" s="12">
        <v>0.625</v>
      </c>
      <c r="AO102" s="14">
        <v>80.4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</row>
    <row r="103" spans="1:49" ht="12.75">
      <c r="A103" s="20" t="s">
        <v>571</v>
      </c>
      <c r="B103" s="20" t="s">
        <v>513</v>
      </c>
      <c r="C103" s="7" t="s">
        <v>83</v>
      </c>
      <c r="D103" s="8">
        <v>33.406692713953966</v>
      </c>
      <c r="E103" s="10">
        <v>9.16</v>
      </c>
      <c r="F103" s="10">
        <v>0</v>
      </c>
      <c r="G103" s="7">
        <v>0</v>
      </c>
      <c r="H103" s="7">
        <v>12.75</v>
      </c>
      <c r="I103" s="10">
        <v>0</v>
      </c>
      <c r="J103" s="7">
        <v>0</v>
      </c>
      <c r="K103" s="7">
        <v>0</v>
      </c>
      <c r="L103" s="10">
        <v>0</v>
      </c>
      <c r="M103" s="10">
        <v>0</v>
      </c>
      <c r="N103" s="7">
        <v>0</v>
      </c>
      <c r="O103" s="7">
        <v>0.25</v>
      </c>
      <c r="P103" s="11">
        <v>0.233</v>
      </c>
      <c r="Q103" s="10">
        <v>0</v>
      </c>
      <c r="R103" s="7">
        <v>0</v>
      </c>
      <c r="S103" s="7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4">
        <v>54.7</v>
      </c>
      <c r="AD103" s="7">
        <v>180</v>
      </c>
      <c r="AE103" s="14">
        <v>36.5</v>
      </c>
      <c r="AF103" s="14">
        <v>28.2</v>
      </c>
      <c r="AG103" s="10">
        <v>4.43</v>
      </c>
      <c r="AH103" s="7">
        <v>180</v>
      </c>
      <c r="AI103" s="14">
        <v>36.5</v>
      </c>
      <c r="AJ103" s="14">
        <v>28.2</v>
      </c>
      <c r="AK103" s="10">
        <v>4.43</v>
      </c>
      <c r="AL103" s="10">
        <v>0</v>
      </c>
      <c r="AM103" s="7">
        <v>359</v>
      </c>
      <c r="AN103" s="10">
        <v>0</v>
      </c>
      <c r="AO103" s="14">
        <v>56.3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</row>
    <row r="104" spans="1:49" ht="12.75">
      <c r="A104" s="20" t="s">
        <v>572</v>
      </c>
      <c r="B104" s="20" t="s">
        <v>513</v>
      </c>
      <c r="C104" s="7" t="s">
        <v>83</v>
      </c>
      <c r="D104" s="8">
        <v>49.608938680221634</v>
      </c>
      <c r="E104" s="14">
        <v>13.6</v>
      </c>
      <c r="F104" s="10">
        <v>0</v>
      </c>
      <c r="G104" s="7">
        <v>0</v>
      </c>
      <c r="H104" s="7">
        <v>12.75</v>
      </c>
      <c r="I104" s="10">
        <v>0</v>
      </c>
      <c r="J104" s="7">
        <v>0</v>
      </c>
      <c r="K104" s="7">
        <v>0</v>
      </c>
      <c r="L104" s="10">
        <v>0</v>
      </c>
      <c r="M104" s="10">
        <v>0</v>
      </c>
      <c r="N104" s="7">
        <v>0</v>
      </c>
      <c r="O104" s="7">
        <v>0.375</v>
      </c>
      <c r="P104" s="11">
        <v>0.349</v>
      </c>
      <c r="Q104" s="10">
        <v>0</v>
      </c>
      <c r="R104" s="7">
        <v>0</v>
      </c>
      <c r="S104" s="7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4">
        <v>36.5</v>
      </c>
      <c r="AD104" s="7">
        <v>262</v>
      </c>
      <c r="AE104" s="14">
        <v>53.7</v>
      </c>
      <c r="AF104" s="14">
        <v>41</v>
      </c>
      <c r="AG104" s="10">
        <v>4.39</v>
      </c>
      <c r="AH104" s="7">
        <v>262</v>
      </c>
      <c r="AI104" s="14">
        <v>53.7</v>
      </c>
      <c r="AJ104" s="14">
        <v>41</v>
      </c>
      <c r="AK104" s="10">
        <v>4.39</v>
      </c>
      <c r="AL104" s="10">
        <v>0</v>
      </c>
      <c r="AM104" s="7">
        <v>523</v>
      </c>
      <c r="AN104" s="10">
        <v>0</v>
      </c>
      <c r="AO104" s="14">
        <v>82.1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</row>
    <row r="105" spans="1:49" ht="12.75">
      <c r="A105" s="20" t="s">
        <v>573</v>
      </c>
      <c r="B105" s="20" t="s">
        <v>513</v>
      </c>
      <c r="C105" s="7" t="s">
        <v>83</v>
      </c>
      <c r="D105" s="8">
        <v>65.47711771934976</v>
      </c>
      <c r="E105" s="14">
        <v>17.9</v>
      </c>
      <c r="F105" s="10">
        <v>0</v>
      </c>
      <c r="G105" s="7">
        <v>0</v>
      </c>
      <c r="H105" s="7">
        <v>12.75</v>
      </c>
      <c r="I105" s="10">
        <v>0</v>
      </c>
      <c r="J105" s="7">
        <v>0</v>
      </c>
      <c r="K105" s="7">
        <v>0</v>
      </c>
      <c r="L105" s="10">
        <v>0</v>
      </c>
      <c r="M105" s="10">
        <v>0</v>
      </c>
      <c r="N105" s="7">
        <v>0</v>
      </c>
      <c r="O105" s="7">
        <v>0.5</v>
      </c>
      <c r="P105" s="11">
        <v>0.465</v>
      </c>
      <c r="Q105" s="10">
        <v>0</v>
      </c>
      <c r="R105" s="7">
        <v>0</v>
      </c>
      <c r="S105" s="7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4">
        <v>27.4</v>
      </c>
      <c r="AD105" s="7">
        <v>339</v>
      </c>
      <c r="AE105" s="14">
        <v>70.2</v>
      </c>
      <c r="AF105" s="14">
        <v>53.2</v>
      </c>
      <c r="AG105" s="10">
        <v>4.35</v>
      </c>
      <c r="AH105" s="7">
        <v>339</v>
      </c>
      <c r="AI105" s="14">
        <v>70.2</v>
      </c>
      <c r="AJ105" s="14">
        <v>53.2</v>
      </c>
      <c r="AK105" s="10">
        <v>4.35</v>
      </c>
      <c r="AL105" s="10">
        <v>0</v>
      </c>
      <c r="AM105" s="7">
        <v>678</v>
      </c>
      <c r="AN105" s="10">
        <v>0</v>
      </c>
      <c r="AO105" s="7">
        <v>106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</row>
    <row r="106" spans="1:49" ht="12.75">
      <c r="A106" s="7" t="s">
        <v>574</v>
      </c>
      <c r="B106" s="20" t="s">
        <v>513</v>
      </c>
      <c r="C106" s="7" t="s">
        <v>83</v>
      </c>
      <c r="D106" s="8">
        <v>69.13720542456949</v>
      </c>
      <c r="E106" s="14">
        <v>19</v>
      </c>
      <c r="F106" s="10">
        <v>0</v>
      </c>
      <c r="G106" s="7">
        <v>12</v>
      </c>
      <c r="H106" s="7">
        <v>0</v>
      </c>
      <c r="I106" s="10">
        <v>0</v>
      </c>
      <c r="J106" s="7">
        <v>10</v>
      </c>
      <c r="K106" s="7">
        <v>0</v>
      </c>
      <c r="L106" s="10">
        <v>0</v>
      </c>
      <c r="M106" s="10">
        <v>0</v>
      </c>
      <c r="N106" s="7">
        <v>0</v>
      </c>
      <c r="O106" s="7">
        <v>0.5</v>
      </c>
      <c r="P106" s="11">
        <v>0.465</v>
      </c>
      <c r="Q106" s="10">
        <v>0</v>
      </c>
      <c r="R106" s="7">
        <v>0</v>
      </c>
      <c r="S106" s="7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4">
        <v>18.5</v>
      </c>
      <c r="AA106" s="10">
        <v>0</v>
      </c>
      <c r="AB106" s="14">
        <v>22.8</v>
      </c>
      <c r="AC106" s="10">
        <v>0</v>
      </c>
      <c r="AD106" s="7">
        <v>395</v>
      </c>
      <c r="AE106" s="14">
        <v>78.8</v>
      </c>
      <c r="AF106" s="14">
        <v>65.9</v>
      </c>
      <c r="AG106" s="10">
        <v>4.56</v>
      </c>
      <c r="AH106" s="7">
        <v>298</v>
      </c>
      <c r="AI106" s="14">
        <v>69.6</v>
      </c>
      <c r="AJ106" s="14">
        <v>59.7</v>
      </c>
      <c r="AK106" s="10">
        <v>3.96</v>
      </c>
      <c r="AL106" s="10">
        <v>0</v>
      </c>
      <c r="AM106" s="7">
        <v>545</v>
      </c>
      <c r="AN106" s="12">
        <v>0.5</v>
      </c>
      <c r="AO106" s="7">
        <v>102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</row>
    <row r="107" spans="1:49" ht="12.75">
      <c r="A107" s="7" t="s">
        <v>575</v>
      </c>
      <c r="B107" s="20" t="s">
        <v>513</v>
      </c>
      <c r="C107" s="7" t="s">
        <v>83</v>
      </c>
      <c r="D107" s="8">
        <v>36.0002379697846</v>
      </c>
      <c r="E107" s="10">
        <v>9.9</v>
      </c>
      <c r="F107" s="10">
        <v>0</v>
      </c>
      <c r="G107" s="7">
        <v>12</v>
      </c>
      <c r="H107" s="7">
        <v>0</v>
      </c>
      <c r="I107" s="10">
        <v>0</v>
      </c>
      <c r="J107" s="7">
        <v>10</v>
      </c>
      <c r="K107" s="7">
        <v>0</v>
      </c>
      <c r="L107" s="10">
        <v>0</v>
      </c>
      <c r="M107" s="10">
        <v>0</v>
      </c>
      <c r="N107" s="7">
        <v>0</v>
      </c>
      <c r="O107" s="7">
        <v>0.25</v>
      </c>
      <c r="P107" s="11">
        <v>0.233</v>
      </c>
      <c r="Q107" s="10">
        <v>0</v>
      </c>
      <c r="R107" s="7">
        <v>0</v>
      </c>
      <c r="S107" s="7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4">
        <v>39.9</v>
      </c>
      <c r="AA107" s="10">
        <v>0</v>
      </c>
      <c r="AB107" s="14">
        <v>48.5</v>
      </c>
      <c r="AC107" s="10">
        <v>0</v>
      </c>
      <c r="AD107" s="7">
        <v>216</v>
      </c>
      <c r="AE107" s="14">
        <v>42.1</v>
      </c>
      <c r="AF107" s="14">
        <v>36</v>
      </c>
      <c r="AG107" s="10">
        <v>4.67</v>
      </c>
      <c r="AH107" s="7">
        <v>164</v>
      </c>
      <c r="AI107" s="14">
        <v>37.2</v>
      </c>
      <c r="AJ107" s="14">
        <v>32.7</v>
      </c>
      <c r="AK107" s="10">
        <v>4.07</v>
      </c>
      <c r="AL107" s="10">
        <v>0</v>
      </c>
      <c r="AM107" s="7">
        <v>289</v>
      </c>
      <c r="AN107" s="12">
        <v>0.25</v>
      </c>
      <c r="AO107" s="14">
        <v>53.5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</row>
    <row r="108" spans="1:49" ht="12.75">
      <c r="A108" s="7" t="s">
        <v>576</v>
      </c>
      <c r="B108" s="20" t="s">
        <v>513</v>
      </c>
      <c r="C108" s="7" t="s">
        <v>83</v>
      </c>
      <c r="D108" s="8">
        <v>52.926626502748874</v>
      </c>
      <c r="E108" s="14">
        <v>14.6</v>
      </c>
      <c r="F108" s="10">
        <v>0</v>
      </c>
      <c r="G108" s="7">
        <v>12</v>
      </c>
      <c r="H108" s="7">
        <v>0</v>
      </c>
      <c r="I108" s="10">
        <v>0</v>
      </c>
      <c r="J108" s="7">
        <v>10</v>
      </c>
      <c r="K108" s="7">
        <v>0</v>
      </c>
      <c r="L108" s="10">
        <v>0</v>
      </c>
      <c r="M108" s="10">
        <v>0</v>
      </c>
      <c r="N108" s="7">
        <v>0</v>
      </c>
      <c r="O108" s="7">
        <v>0.375</v>
      </c>
      <c r="P108" s="11">
        <v>0.349</v>
      </c>
      <c r="Q108" s="10">
        <v>0</v>
      </c>
      <c r="R108" s="7">
        <v>0</v>
      </c>
      <c r="S108" s="7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4">
        <v>25.7</v>
      </c>
      <c r="AA108" s="10">
        <v>0</v>
      </c>
      <c r="AB108" s="14">
        <v>31.4</v>
      </c>
      <c r="AC108" s="10">
        <v>0</v>
      </c>
      <c r="AD108" s="7">
        <v>310</v>
      </c>
      <c r="AE108" s="14">
        <v>61.1</v>
      </c>
      <c r="AF108" s="14">
        <v>51.6</v>
      </c>
      <c r="AG108" s="10">
        <v>4.61</v>
      </c>
      <c r="AH108" s="7">
        <v>234</v>
      </c>
      <c r="AI108" s="14">
        <v>54</v>
      </c>
      <c r="AJ108" s="14">
        <v>46.9</v>
      </c>
      <c r="AK108" s="10">
        <v>4.01</v>
      </c>
      <c r="AL108" s="10">
        <v>0</v>
      </c>
      <c r="AM108" s="7">
        <v>421</v>
      </c>
      <c r="AN108" s="12">
        <v>0.375</v>
      </c>
      <c r="AO108" s="14">
        <v>78.3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</row>
    <row r="109" spans="1:49" ht="12.75">
      <c r="A109" s="7" t="s">
        <v>577</v>
      </c>
      <c r="B109" s="20" t="s">
        <v>513</v>
      </c>
      <c r="C109" s="7" t="s">
        <v>83</v>
      </c>
      <c r="D109" s="8">
        <v>44.61984788210414</v>
      </c>
      <c r="E109" s="14">
        <v>12.2</v>
      </c>
      <c r="F109" s="10">
        <v>0</v>
      </c>
      <c r="G109" s="7">
        <v>12</v>
      </c>
      <c r="H109" s="7">
        <v>0</v>
      </c>
      <c r="I109" s="10">
        <v>0</v>
      </c>
      <c r="J109" s="7">
        <v>10</v>
      </c>
      <c r="K109" s="7">
        <v>0</v>
      </c>
      <c r="L109" s="10">
        <v>0</v>
      </c>
      <c r="M109" s="10">
        <v>0</v>
      </c>
      <c r="N109" s="7">
        <v>0</v>
      </c>
      <c r="O109" s="7">
        <v>0.3125</v>
      </c>
      <c r="P109" s="11">
        <v>0.291</v>
      </c>
      <c r="Q109" s="10">
        <v>0</v>
      </c>
      <c r="R109" s="7">
        <v>0</v>
      </c>
      <c r="S109" s="7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4">
        <v>31.4</v>
      </c>
      <c r="AA109" s="10">
        <v>0</v>
      </c>
      <c r="AB109" s="14">
        <v>38.2</v>
      </c>
      <c r="AC109" s="10">
        <v>0</v>
      </c>
      <c r="AD109" s="7">
        <v>264</v>
      </c>
      <c r="AE109" s="14">
        <v>51.7</v>
      </c>
      <c r="AF109" s="14">
        <v>44</v>
      </c>
      <c r="AG109" s="10">
        <v>4.64</v>
      </c>
      <c r="AH109" s="7">
        <v>200</v>
      </c>
      <c r="AI109" s="14">
        <v>45.7</v>
      </c>
      <c r="AJ109" s="14">
        <v>40</v>
      </c>
      <c r="AK109" s="10">
        <v>4.04</v>
      </c>
      <c r="AL109" s="10">
        <v>0</v>
      </c>
      <c r="AM109" s="7">
        <v>356</v>
      </c>
      <c r="AN109" s="12">
        <v>0.3125</v>
      </c>
      <c r="AO109" s="14">
        <v>66.1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</row>
    <row r="110" spans="1:49" ht="12.75">
      <c r="A110" s="7" t="s">
        <v>578</v>
      </c>
      <c r="B110" s="20" t="s">
        <v>513</v>
      </c>
      <c r="C110" s="7" t="s">
        <v>83</v>
      </c>
      <c r="D110" s="8">
        <v>75.94276098012504</v>
      </c>
      <c r="E110" s="14">
        <v>20.9</v>
      </c>
      <c r="F110" s="10">
        <v>0</v>
      </c>
      <c r="G110" s="7">
        <v>12</v>
      </c>
      <c r="H110" s="7">
        <v>0</v>
      </c>
      <c r="I110" s="10">
        <v>0</v>
      </c>
      <c r="J110" s="7">
        <v>12</v>
      </c>
      <c r="K110" s="7">
        <v>0</v>
      </c>
      <c r="L110" s="10">
        <v>0</v>
      </c>
      <c r="M110" s="10">
        <v>0</v>
      </c>
      <c r="N110" s="7">
        <v>0</v>
      </c>
      <c r="O110" s="7">
        <v>0.5</v>
      </c>
      <c r="P110" s="11">
        <v>0.465</v>
      </c>
      <c r="Q110" s="10">
        <v>0</v>
      </c>
      <c r="R110" s="7">
        <v>0</v>
      </c>
      <c r="S110" s="7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4">
        <v>22.8</v>
      </c>
      <c r="AA110" s="10">
        <v>0</v>
      </c>
      <c r="AB110" s="14">
        <v>22.8</v>
      </c>
      <c r="AC110" s="10">
        <v>0</v>
      </c>
      <c r="AD110" s="7">
        <v>457</v>
      </c>
      <c r="AE110" s="14">
        <v>89.6</v>
      </c>
      <c r="AF110" s="14">
        <v>76.2</v>
      </c>
      <c r="AG110" s="10">
        <v>4.68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7">
        <v>728</v>
      </c>
      <c r="AN110" s="10">
        <v>0</v>
      </c>
      <c r="AO110" s="7">
        <v>123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</row>
    <row r="111" spans="1:49" ht="12.75">
      <c r="A111" s="7" t="s">
        <v>579</v>
      </c>
      <c r="B111" s="20" t="s">
        <v>513</v>
      </c>
      <c r="C111" s="7" t="s">
        <v>83</v>
      </c>
      <c r="D111" s="8">
        <v>39.40301574756238</v>
      </c>
      <c r="E111" s="14">
        <v>10.8</v>
      </c>
      <c r="F111" s="10">
        <v>0</v>
      </c>
      <c r="G111" s="7">
        <v>12</v>
      </c>
      <c r="H111" s="7">
        <v>0</v>
      </c>
      <c r="I111" s="10">
        <v>0</v>
      </c>
      <c r="J111" s="7">
        <v>12</v>
      </c>
      <c r="K111" s="7">
        <v>0</v>
      </c>
      <c r="L111" s="10">
        <v>0</v>
      </c>
      <c r="M111" s="10">
        <v>0</v>
      </c>
      <c r="N111" s="7">
        <v>0</v>
      </c>
      <c r="O111" s="7">
        <v>0.25</v>
      </c>
      <c r="P111" s="11">
        <v>0.233</v>
      </c>
      <c r="Q111" s="10">
        <v>0</v>
      </c>
      <c r="R111" s="7">
        <v>0</v>
      </c>
      <c r="S111" s="7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4">
        <v>48.5</v>
      </c>
      <c r="AA111" s="10">
        <v>0</v>
      </c>
      <c r="AB111" s="14">
        <v>48.5</v>
      </c>
      <c r="AC111" s="10">
        <v>0</v>
      </c>
      <c r="AD111" s="7">
        <v>248</v>
      </c>
      <c r="AE111" s="14">
        <v>47.6</v>
      </c>
      <c r="AF111" s="14">
        <v>41.4</v>
      </c>
      <c r="AG111" s="10">
        <v>4.79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7">
        <v>384</v>
      </c>
      <c r="AN111" s="10">
        <v>0</v>
      </c>
      <c r="AO111" s="14">
        <v>64.5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</row>
    <row r="112" spans="1:49" ht="12.75">
      <c r="A112" s="7" t="s">
        <v>580</v>
      </c>
      <c r="B112" s="20" t="s">
        <v>513</v>
      </c>
      <c r="C112" s="7" t="s">
        <v>83</v>
      </c>
      <c r="D112" s="8">
        <v>29.81971418746336</v>
      </c>
      <c r="E112" s="10">
        <v>8.15</v>
      </c>
      <c r="F112" s="10">
        <v>0</v>
      </c>
      <c r="G112" s="7">
        <v>12</v>
      </c>
      <c r="H112" s="7">
        <v>0</v>
      </c>
      <c r="I112" s="10">
        <v>0</v>
      </c>
      <c r="J112" s="7">
        <v>12</v>
      </c>
      <c r="K112" s="7">
        <v>0</v>
      </c>
      <c r="L112" s="10">
        <v>0</v>
      </c>
      <c r="M112" s="10">
        <v>0</v>
      </c>
      <c r="N112" s="7">
        <v>0</v>
      </c>
      <c r="O112" s="7">
        <v>0.1875</v>
      </c>
      <c r="P112" s="11">
        <v>0.174</v>
      </c>
      <c r="Q112" s="10">
        <v>0</v>
      </c>
      <c r="R112" s="7">
        <v>0</v>
      </c>
      <c r="S112" s="7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4">
        <v>66</v>
      </c>
      <c r="AA112" s="10">
        <v>0</v>
      </c>
      <c r="AB112" s="14">
        <v>66</v>
      </c>
      <c r="AC112" s="10">
        <v>0</v>
      </c>
      <c r="AD112" s="7">
        <v>189</v>
      </c>
      <c r="AE112" s="14">
        <v>36</v>
      </c>
      <c r="AF112" s="14">
        <v>31.5</v>
      </c>
      <c r="AG112" s="10">
        <v>4.82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7">
        <v>290</v>
      </c>
      <c r="AN112" s="10">
        <v>0</v>
      </c>
      <c r="AO112" s="14">
        <v>48.6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</row>
    <row r="113" spans="1:49" ht="12.75">
      <c r="A113" s="7" t="s">
        <v>581</v>
      </c>
      <c r="B113" s="20" t="s">
        <v>513</v>
      </c>
      <c r="C113" s="7" t="s">
        <v>83</v>
      </c>
      <c r="D113" s="8">
        <v>58.03079316941554</v>
      </c>
      <c r="E113" s="14">
        <v>16</v>
      </c>
      <c r="F113" s="10">
        <v>0</v>
      </c>
      <c r="G113" s="7">
        <v>12</v>
      </c>
      <c r="H113" s="7">
        <v>0</v>
      </c>
      <c r="I113" s="10">
        <v>0</v>
      </c>
      <c r="J113" s="7">
        <v>12</v>
      </c>
      <c r="K113" s="7">
        <v>0</v>
      </c>
      <c r="L113" s="10">
        <v>0</v>
      </c>
      <c r="M113" s="10">
        <v>0</v>
      </c>
      <c r="N113" s="7">
        <v>0</v>
      </c>
      <c r="O113" s="7">
        <v>0.375</v>
      </c>
      <c r="P113" s="11">
        <v>0.349</v>
      </c>
      <c r="Q113" s="10">
        <v>0</v>
      </c>
      <c r="R113" s="7">
        <v>0</v>
      </c>
      <c r="S113" s="7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4">
        <v>31.4</v>
      </c>
      <c r="AA113" s="10">
        <v>0</v>
      </c>
      <c r="AB113" s="14">
        <v>31.4</v>
      </c>
      <c r="AC113" s="10">
        <v>0</v>
      </c>
      <c r="AD113" s="7">
        <v>357</v>
      </c>
      <c r="AE113" s="14">
        <v>69.2</v>
      </c>
      <c r="AF113" s="14">
        <v>59.5</v>
      </c>
      <c r="AG113" s="10">
        <v>4.73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7">
        <v>561</v>
      </c>
      <c r="AN113" s="10">
        <v>0</v>
      </c>
      <c r="AO113" s="14">
        <v>94.6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</row>
    <row r="114" spans="1:49" ht="12.75">
      <c r="A114" s="7" t="s">
        <v>582</v>
      </c>
      <c r="B114" s="20" t="s">
        <v>513</v>
      </c>
      <c r="C114" s="7" t="s">
        <v>83</v>
      </c>
      <c r="D114" s="8">
        <v>48.80638065988192</v>
      </c>
      <c r="E114" s="14">
        <v>13.4</v>
      </c>
      <c r="F114" s="10">
        <v>0</v>
      </c>
      <c r="G114" s="7">
        <v>12</v>
      </c>
      <c r="H114" s="7">
        <v>0</v>
      </c>
      <c r="I114" s="10">
        <v>0</v>
      </c>
      <c r="J114" s="7">
        <v>12</v>
      </c>
      <c r="K114" s="7">
        <v>0</v>
      </c>
      <c r="L114" s="10">
        <v>0</v>
      </c>
      <c r="M114" s="10">
        <v>0</v>
      </c>
      <c r="N114" s="7">
        <v>0</v>
      </c>
      <c r="O114" s="7">
        <v>0.3125</v>
      </c>
      <c r="P114" s="11">
        <v>0.291</v>
      </c>
      <c r="Q114" s="10">
        <v>0</v>
      </c>
      <c r="R114" s="7">
        <v>0</v>
      </c>
      <c r="S114" s="7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4">
        <v>38.2</v>
      </c>
      <c r="AA114" s="10">
        <v>0</v>
      </c>
      <c r="AB114" s="14">
        <v>38.2</v>
      </c>
      <c r="AC114" s="10">
        <v>0</v>
      </c>
      <c r="AD114" s="7">
        <v>304</v>
      </c>
      <c r="AE114" s="14">
        <v>58.6</v>
      </c>
      <c r="AF114" s="14">
        <v>50.7</v>
      </c>
      <c r="AG114" s="10">
        <v>4.76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7">
        <v>474</v>
      </c>
      <c r="AN114" s="10">
        <v>0</v>
      </c>
      <c r="AO114" s="14">
        <v>79.7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</row>
    <row r="115" spans="1:49" ht="12.75">
      <c r="A115" s="7" t="s">
        <v>583</v>
      </c>
      <c r="B115" s="20" t="s">
        <v>513</v>
      </c>
      <c r="C115" s="7" t="s">
        <v>83</v>
      </c>
      <c r="D115" s="8">
        <v>93.13891917969086</v>
      </c>
      <c r="E115" s="14">
        <v>25.7</v>
      </c>
      <c r="F115" s="10">
        <v>0</v>
      </c>
      <c r="G115" s="7">
        <v>12</v>
      </c>
      <c r="H115" s="7">
        <v>0</v>
      </c>
      <c r="I115" s="10">
        <v>0</v>
      </c>
      <c r="J115" s="7">
        <v>12</v>
      </c>
      <c r="K115" s="7">
        <v>0</v>
      </c>
      <c r="L115" s="10">
        <v>0</v>
      </c>
      <c r="M115" s="10">
        <v>0</v>
      </c>
      <c r="N115" s="7">
        <v>0</v>
      </c>
      <c r="O115" s="7">
        <v>0.625</v>
      </c>
      <c r="P115" s="11">
        <v>0.581</v>
      </c>
      <c r="Q115" s="10">
        <v>0</v>
      </c>
      <c r="R115" s="7">
        <v>0</v>
      </c>
      <c r="S115" s="7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4">
        <v>17.7</v>
      </c>
      <c r="AA115" s="10">
        <v>0</v>
      </c>
      <c r="AB115" s="14">
        <v>17.7</v>
      </c>
      <c r="AC115" s="10">
        <v>0</v>
      </c>
      <c r="AD115" s="7">
        <v>548</v>
      </c>
      <c r="AE115" s="7">
        <v>109</v>
      </c>
      <c r="AF115" s="14">
        <v>91.4</v>
      </c>
      <c r="AG115" s="10">
        <v>4.62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7">
        <v>885</v>
      </c>
      <c r="AN115" s="10">
        <v>0</v>
      </c>
      <c r="AO115" s="7">
        <v>151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</row>
    <row r="116" spans="1:49" ht="12.75">
      <c r="A116" s="7" t="s">
        <v>584</v>
      </c>
      <c r="B116" s="20" t="s">
        <v>513</v>
      </c>
      <c r="C116" s="7" t="s">
        <v>83</v>
      </c>
      <c r="D116" s="8">
        <v>22.389126858673485</v>
      </c>
      <c r="E116" s="10">
        <v>6.17</v>
      </c>
      <c r="F116" s="10">
        <v>0</v>
      </c>
      <c r="G116" s="7">
        <v>12</v>
      </c>
      <c r="H116" s="7">
        <v>0</v>
      </c>
      <c r="I116" s="10">
        <v>0</v>
      </c>
      <c r="J116" s="7">
        <v>2</v>
      </c>
      <c r="K116" s="7">
        <v>0</v>
      </c>
      <c r="L116" s="10">
        <v>0</v>
      </c>
      <c r="M116" s="10">
        <v>0</v>
      </c>
      <c r="N116" s="7">
        <v>0</v>
      </c>
      <c r="O116" s="7">
        <v>0.25</v>
      </c>
      <c r="P116" s="11">
        <v>0.233</v>
      </c>
      <c r="Q116" s="10">
        <v>0</v>
      </c>
      <c r="R116" s="7">
        <v>0</v>
      </c>
      <c r="S116" s="7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5.58</v>
      </c>
      <c r="AA116" s="10">
        <v>0</v>
      </c>
      <c r="AB116" s="14">
        <v>48.5</v>
      </c>
      <c r="AC116" s="10">
        <v>0</v>
      </c>
      <c r="AD116" s="14">
        <v>86.9</v>
      </c>
      <c r="AE116" s="14">
        <v>20.1</v>
      </c>
      <c r="AF116" s="14">
        <v>14.5</v>
      </c>
      <c r="AG116" s="10">
        <v>3.75</v>
      </c>
      <c r="AH116" s="10">
        <v>4.41</v>
      </c>
      <c r="AI116" s="10">
        <v>5.08</v>
      </c>
      <c r="AJ116" s="10">
        <v>4.41</v>
      </c>
      <c r="AK116" s="11">
        <v>0.845</v>
      </c>
      <c r="AL116" s="10">
        <v>0</v>
      </c>
      <c r="AM116" s="14">
        <v>15.1</v>
      </c>
      <c r="AN116" s="12">
        <v>0.25</v>
      </c>
      <c r="AO116" s="10">
        <v>9.64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</row>
    <row r="117" spans="1:49" ht="12.75">
      <c r="A117" s="7" t="s">
        <v>585</v>
      </c>
      <c r="B117" s="20" t="s">
        <v>513</v>
      </c>
      <c r="C117" s="7" t="s">
        <v>83</v>
      </c>
      <c r="D117" s="8">
        <v>17.102199743018918</v>
      </c>
      <c r="E117" s="10">
        <v>4.67</v>
      </c>
      <c r="F117" s="10">
        <v>0</v>
      </c>
      <c r="G117" s="7">
        <v>12</v>
      </c>
      <c r="H117" s="7">
        <v>0</v>
      </c>
      <c r="I117" s="10">
        <v>0</v>
      </c>
      <c r="J117" s="7">
        <v>2</v>
      </c>
      <c r="K117" s="7">
        <v>0</v>
      </c>
      <c r="L117" s="10">
        <v>0</v>
      </c>
      <c r="M117" s="10">
        <v>0</v>
      </c>
      <c r="N117" s="7">
        <v>0</v>
      </c>
      <c r="O117" s="7">
        <v>0.1875</v>
      </c>
      <c r="P117" s="11">
        <v>0.174</v>
      </c>
      <c r="Q117" s="10">
        <v>0</v>
      </c>
      <c r="R117" s="7">
        <v>0</v>
      </c>
      <c r="S117" s="7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8.49</v>
      </c>
      <c r="AA117" s="10">
        <v>0</v>
      </c>
      <c r="AB117" s="14">
        <v>66</v>
      </c>
      <c r="AC117" s="10">
        <v>0</v>
      </c>
      <c r="AD117" s="14">
        <v>67.4</v>
      </c>
      <c r="AE117" s="14">
        <v>15.5</v>
      </c>
      <c r="AF117" s="14">
        <v>11.2</v>
      </c>
      <c r="AG117" s="10">
        <v>3.8</v>
      </c>
      <c r="AH117" s="10">
        <v>3.55</v>
      </c>
      <c r="AI117" s="10">
        <v>3.97</v>
      </c>
      <c r="AJ117" s="10">
        <v>3.55</v>
      </c>
      <c r="AK117" s="11">
        <v>0.872</v>
      </c>
      <c r="AL117" s="10">
        <v>0</v>
      </c>
      <c r="AM117" s="14">
        <v>12</v>
      </c>
      <c r="AN117" s="12">
        <v>0.1875</v>
      </c>
      <c r="AO117" s="10">
        <v>7.49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</row>
    <row r="118" spans="1:49" ht="12.75">
      <c r="A118" s="7" t="s">
        <v>586</v>
      </c>
      <c r="B118" s="20" t="s">
        <v>513</v>
      </c>
      <c r="C118" s="7" t="s">
        <v>83</v>
      </c>
      <c r="D118" s="8">
        <v>27.578736770993032</v>
      </c>
      <c r="E118" s="10">
        <v>7.59</v>
      </c>
      <c r="F118" s="10">
        <v>0</v>
      </c>
      <c r="G118" s="7">
        <v>12</v>
      </c>
      <c r="H118" s="7">
        <v>0</v>
      </c>
      <c r="I118" s="10">
        <v>0</v>
      </c>
      <c r="J118" s="7">
        <v>2</v>
      </c>
      <c r="K118" s="7">
        <v>0</v>
      </c>
      <c r="L118" s="10">
        <v>0</v>
      </c>
      <c r="M118" s="10">
        <v>0</v>
      </c>
      <c r="N118" s="7">
        <v>0</v>
      </c>
      <c r="O118" s="7">
        <v>0.3125</v>
      </c>
      <c r="P118" s="11">
        <v>0.291</v>
      </c>
      <c r="Q118" s="10">
        <v>0</v>
      </c>
      <c r="R118" s="7">
        <v>0</v>
      </c>
      <c r="S118" s="7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3.87</v>
      </c>
      <c r="AA118" s="10">
        <v>0</v>
      </c>
      <c r="AB118" s="14">
        <v>38.2</v>
      </c>
      <c r="AC118" s="10">
        <v>0</v>
      </c>
      <c r="AD118" s="7">
        <v>104</v>
      </c>
      <c r="AE118" s="14">
        <v>24.5</v>
      </c>
      <c r="AF118" s="14">
        <v>17.4</v>
      </c>
      <c r="AG118" s="10">
        <v>3.71</v>
      </c>
      <c r="AH118" s="10">
        <v>5.1</v>
      </c>
      <c r="AI118" s="10">
        <v>6.05</v>
      </c>
      <c r="AJ118" s="10">
        <v>5.1</v>
      </c>
      <c r="AK118" s="11">
        <v>0.82</v>
      </c>
      <c r="AL118" s="10">
        <v>0</v>
      </c>
      <c r="AM118" s="14">
        <v>17.6</v>
      </c>
      <c r="AN118" s="12">
        <v>0.3125</v>
      </c>
      <c r="AO118" s="14">
        <v>11.6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</row>
    <row r="119" spans="1:49" ht="12.75">
      <c r="A119" s="7" t="s">
        <v>587</v>
      </c>
      <c r="B119" s="20" t="s">
        <v>513</v>
      </c>
      <c r="C119" s="7" t="s">
        <v>83</v>
      </c>
      <c r="D119" s="8">
        <v>36.33808483608222</v>
      </c>
      <c r="E119" s="14">
        <v>10</v>
      </c>
      <c r="F119" s="10">
        <v>0</v>
      </c>
      <c r="G119" s="7">
        <v>12</v>
      </c>
      <c r="H119" s="7">
        <v>0</v>
      </c>
      <c r="I119" s="10">
        <v>0</v>
      </c>
      <c r="J119" s="7">
        <v>3.5</v>
      </c>
      <c r="K119" s="7">
        <v>0</v>
      </c>
      <c r="L119" s="10">
        <v>0</v>
      </c>
      <c r="M119" s="10">
        <v>0</v>
      </c>
      <c r="N119" s="7">
        <v>0</v>
      </c>
      <c r="O119" s="7">
        <v>0.375</v>
      </c>
      <c r="P119" s="11">
        <v>0.349</v>
      </c>
      <c r="Q119" s="10">
        <v>0</v>
      </c>
      <c r="R119" s="7">
        <v>0</v>
      </c>
      <c r="S119" s="7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7.03</v>
      </c>
      <c r="AA119" s="10">
        <v>0</v>
      </c>
      <c r="AB119" s="14">
        <v>31.4</v>
      </c>
      <c r="AC119" s="10">
        <v>0</v>
      </c>
      <c r="AD119" s="7">
        <v>156</v>
      </c>
      <c r="AE119" s="14">
        <v>34.7</v>
      </c>
      <c r="AF119" s="14">
        <v>26</v>
      </c>
      <c r="AG119" s="10">
        <v>3.94</v>
      </c>
      <c r="AH119" s="14">
        <v>21.3</v>
      </c>
      <c r="AI119" s="14">
        <v>14</v>
      </c>
      <c r="AJ119" s="14">
        <v>12.2</v>
      </c>
      <c r="AK119" s="10">
        <v>1.46</v>
      </c>
      <c r="AL119" s="10">
        <v>0</v>
      </c>
      <c r="AM119" s="14">
        <v>64.7</v>
      </c>
      <c r="AN119" s="12">
        <v>0.375</v>
      </c>
      <c r="AO119" s="14">
        <v>25.5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</row>
    <row r="120" spans="1:49" ht="12.75">
      <c r="A120" s="7" t="s">
        <v>588</v>
      </c>
      <c r="B120" s="20" t="s">
        <v>513</v>
      </c>
      <c r="C120" s="7" t="s">
        <v>83</v>
      </c>
      <c r="D120" s="8">
        <v>30.773945104326366</v>
      </c>
      <c r="E120" s="10">
        <v>8.46</v>
      </c>
      <c r="F120" s="10">
        <v>0</v>
      </c>
      <c r="G120" s="7">
        <v>12</v>
      </c>
      <c r="H120" s="7">
        <v>0</v>
      </c>
      <c r="I120" s="10">
        <v>0</v>
      </c>
      <c r="J120" s="7">
        <v>3.5</v>
      </c>
      <c r="K120" s="7">
        <v>0</v>
      </c>
      <c r="L120" s="10">
        <v>0</v>
      </c>
      <c r="M120" s="10">
        <v>0</v>
      </c>
      <c r="N120" s="7">
        <v>0</v>
      </c>
      <c r="O120" s="7">
        <v>0.3125</v>
      </c>
      <c r="P120" s="11">
        <v>0.291</v>
      </c>
      <c r="Q120" s="10">
        <v>0</v>
      </c>
      <c r="R120" s="7">
        <v>0</v>
      </c>
      <c r="S120" s="7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9.03</v>
      </c>
      <c r="AA120" s="10">
        <v>0</v>
      </c>
      <c r="AB120" s="14">
        <v>38.2</v>
      </c>
      <c r="AC120" s="10">
        <v>0</v>
      </c>
      <c r="AD120" s="7">
        <v>134</v>
      </c>
      <c r="AE120" s="14">
        <v>29.6</v>
      </c>
      <c r="AF120" s="14">
        <v>22.4</v>
      </c>
      <c r="AG120" s="10">
        <v>3.98</v>
      </c>
      <c r="AH120" s="14">
        <v>18.6</v>
      </c>
      <c r="AI120" s="14">
        <v>12.1</v>
      </c>
      <c r="AJ120" s="14">
        <v>10.6</v>
      </c>
      <c r="AK120" s="10">
        <v>1.48</v>
      </c>
      <c r="AL120" s="10">
        <v>0</v>
      </c>
      <c r="AM120" s="14">
        <v>56</v>
      </c>
      <c r="AN120" s="12">
        <v>0.3125</v>
      </c>
      <c r="AO120" s="14">
        <v>21.8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</row>
    <row r="121" spans="1:49" ht="12.75">
      <c r="A121" s="7" t="s">
        <v>589</v>
      </c>
      <c r="B121" s="20" t="s">
        <v>513</v>
      </c>
      <c r="C121" s="7" t="s">
        <v>83</v>
      </c>
      <c r="D121" s="8">
        <v>24.090515747562375</v>
      </c>
      <c r="E121" s="10">
        <v>6.63</v>
      </c>
      <c r="F121" s="10">
        <v>0</v>
      </c>
      <c r="G121" s="7">
        <v>12</v>
      </c>
      <c r="H121" s="7">
        <v>0</v>
      </c>
      <c r="I121" s="10">
        <v>0</v>
      </c>
      <c r="J121" s="7">
        <v>3</v>
      </c>
      <c r="K121" s="7">
        <v>0</v>
      </c>
      <c r="L121" s="10">
        <v>0</v>
      </c>
      <c r="M121" s="10">
        <v>0</v>
      </c>
      <c r="N121" s="7">
        <v>0</v>
      </c>
      <c r="O121" s="7">
        <v>0.25</v>
      </c>
      <c r="P121" s="11">
        <v>0.233</v>
      </c>
      <c r="Q121" s="10">
        <v>0</v>
      </c>
      <c r="R121" s="7">
        <v>0</v>
      </c>
      <c r="S121" s="7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9.88</v>
      </c>
      <c r="AA121" s="10">
        <v>0</v>
      </c>
      <c r="AB121" s="14">
        <v>48.5</v>
      </c>
      <c r="AC121" s="10">
        <v>0</v>
      </c>
      <c r="AD121" s="7">
        <v>103</v>
      </c>
      <c r="AE121" s="14">
        <v>22.9</v>
      </c>
      <c r="AF121" s="14">
        <v>17.2</v>
      </c>
      <c r="AG121" s="10">
        <v>3.94</v>
      </c>
      <c r="AH121" s="14">
        <v>11.1</v>
      </c>
      <c r="AI121" s="10">
        <v>8.28</v>
      </c>
      <c r="AJ121" s="10">
        <v>7.38</v>
      </c>
      <c r="AK121" s="10">
        <v>1.29</v>
      </c>
      <c r="AL121" s="10">
        <v>0</v>
      </c>
      <c r="AM121" s="14">
        <v>34.5</v>
      </c>
      <c r="AN121" s="12">
        <v>0.25</v>
      </c>
      <c r="AO121" s="14">
        <v>15.1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</row>
    <row r="122" spans="1:49" ht="12.75">
      <c r="A122" s="7" t="s">
        <v>590</v>
      </c>
      <c r="B122" s="20" t="s">
        <v>513</v>
      </c>
      <c r="C122" s="7" t="s">
        <v>83</v>
      </c>
      <c r="D122" s="8">
        <v>18.381644187463365</v>
      </c>
      <c r="E122" s="10">
        <v>5.02</v>
      </c>
      <c r="F122" s="10">
        <v>0</v>
      </c>
      <c r="G122" s="7">
        <v>12</v>
      </c>
      <c r="H122" s="7">
        <v>0</v>
      </c>
      <c r="I122" s="10">
        <v>0</v>
      </c>
      <c r="J122" s="7">
        <v>3</v>
      </c>
      <c r="K122" s="7">
        <v>0</v>
      </c>
      <c r="L122" s="10">
        <v>0</v>
      </c>
      <c r="M122" s="10">
        <v>0</v>
      </c>
      <c r="N122" s="7">
        <v>0</v>
      </c>
      <c r="O122" s="7">
        <v>0.1875</v>
      </c>
      <c r="P122" s="11">
        <v>0.174</v>
      </c>
      <c r="Q122" s="10">
        <v>0</v>
      </c>
      <c r="R122" s="7">
        <v>0</v>
      </c>
      <c r="S122" s="7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4">
        <v>14.2</v>
      </c>
      <c r="AA122" s="10">
        <v>0</v>
      </c>
      <c r="AB122" s="14">
        <v>66</v>
      </c>
      <c r="AC122" s="10">
        <v>0</v>
      </c>
      <c r="AD122" s="14">
        <v>79.6</v>
      </c>
      <c r="AE122" s="14">
        <v>17.5</v>
      </c>
      <c r="AF122" s="14">
        <v>13.3</v>
      </c>
      <c r="AG122" s="10">
        <v>3.98</v>
      </c>
      <c r="AH122" s="10">
        <v>8.72</v>
      </c>
      <c r="AI122" s="10">
        <v>6.4</v>
      </c>
      <c r="AJ122" s="10">
        <v>5.81</v>
      </c>
      <c r="AK122" s="10">
        <v>1.32</v>
      </c>
      <c r="AL122" s="10">
        <v>0</v>
      </c>
      <c r="AM122" s="14">
        <v>26.8</v>
      </c>
      <c r="AN122" s="12">
        <v>0.1875</v>
      </c>
      <c r="AO122" s="14">
        <v>11.6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</row>
    <row r="123" spans="1:49" ht="12.75">
      <c r="A123" s="7" t="s">
        <v>591</v>
      </c>
      <c r="B123" s="20" t="s">
        <v>513</v>
      </c>
      <c r="C123" s="7" t="s">
        <v>83</v>
      </c>
      <c r="D123" s="8">
        <v>29.70887565988192</v>
      </c>
      <c r="E123" s="10">
        <v>8.17</v>
      </c>
      <c r="F123" s="10">
        <v>0</v>
      </c>
      <c r="G123" s="7">
        <v>12</v>
      </c>
      <c r="H123" s="7">
        <v>0</v>
      </c>
      <c r="I123" s="10">
        <v>0</v>
      </c>
      <c r="J123" s="7">
        <v>3</v>
      </c>
      <c r="K123" s="7">
        <v>0</v>
      </c>
      <c r="L123" s="10">
        <v>0</v>
      </c>
      <c r="M123" s="10">
        <v>0</v>
      </c>
      <c r="N123" s="7">
        <v>0</v>
      </c>
      <c r="O123" s="7">
        <v>0.3125</v>
      </c>
      <c r="P123" s="11">
        <v>0.291</v>
      </c>
      <c r="Q123" s="10">
        <v>0</v>
      </c>
      <c r="R123" s="7">
        <v>0</v>
      </c>
      <c r="S123" s="7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7.31</v>
      </c>
      <c r="AA123" s="10">
        <v>0</v>
      </c>
      <c r="AB123" s="14">
        <v>38.2</v>
      </c>
      <c r="AC123" s="10">
        <v>0</v>
      </c>
      <c r="AD123" s="7">
        <v>124</v>
      </c>
      <c r="AE123" s="14">
        <v>27.9</v>
      </c>
      <c r="AF123" s="14">
        <v>20.7</v>
      </c>
      <c r="AG123" s="10">
        <v>3.9</v>
      </c>
      <c r="AH123" s="14">
        <v>13.1</v>
      </c>
      <c r="AI123" s="14">
        <v>10</v>
      </c>
      <c r="AJ123" s="10">
        <v>8.73</v>
      </c>
      <c r="AK123" s="10">
        <v>1.27</v>
      </c>
      <c r="AL123" s="10">
        <v>0</v>
      </c>
      <c r="AM123" s="14">
        <v>41.3</v>
      </c>
      <c r="AN123" s="12">
        <v>0.3125</v>
      </c>
      <c r="AO123" s="14">
        <v>18.4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</row>
    <row r="124" spans="1:49" ht="12.75">
      <c r="A124" s="7" t="s">
        <v>592</v>
      </c>
      <c r="B124" s="20" t="s">
        <v>513</v>
      </c>
      <c r="C124" s="7" t="s">
        <v>83</v>
      </c>
      <c r="D124" s="8">
        <v>48.720538757902816</v>
      </c>
      <c r="E124" s="14">
        <v>13.5</v>
      </c>
      <c r="F124" s="10">
        <v>0</v>
      </c>
      <c r="G124" s="7">
        <v>12</v>
      </c>
      <c r="H124" s="7">
        <v>0</v>
      </c>
      <c r="I124" s="10">
        <v>0</v>
      </c>
      <c r="J124" s="7">
        <v>4</v>
      </c>
      <c r="K124" s="7">
        <v>0</v>
      </c>
      <c r="L124" s="10">
        <v>0</v>
      </c>
      <c r="M124" s="10">
        <v>0</v>
      </c>
      <c r="N124" s="7">
        <v>0</v>
      </c>
      <c r="O124" s="7">
        <v>0.5</v>
      </c>
      <c r="P124" s="11">
        <v>0.465</v>
      </c>
      <c r="Q124" s="10">
        <v>0</v>
      </c>
      <c r="R124" s="7">
        <v>0</v>
      </c>
      <c r="S124" s="7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5.6</v>
      </c>
      <c r="AA124" s="10">
        <v>0</v>
      </c>
      <c r="AB124" s="14">
        <v>22.8</v>
      </c>
      <c r="AC124" s="10">
        <v>0</v>
      </c>
      <c r="AD124" s="7">
        <v>210</v>
      </c>
      <c r="AE124" s="14">
        <v>46.7</v>
      </c>
      <c r="AF124" s="14">
        <v>34.9</v>
      </c>
      <c r="AG124" s="10">
        <v>3.95</v>
      </c>
      <c r="AH124" s="14">
        <v>35.3</v>
      </c>
      <c r="AI124" s="14">
        <v>20.9</v>
      </c>
      <c r="AJ124" s="14">
        <v>17.7</v>
      </c>
      <c r="AK124" s="10">
        <v>1.62</v>
      </c>
      <c r="AL124" s="10">
        <v>0</v>
      </c>
      <c r="AM124" s="7">
        <v>105</v>
      </c>
      <c r="AN124" s="12">
        <v>0.5</v>
      </c>
      <c r="AO124" s="14">
        <v>37.5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</row>
    <row r="125" spans="1:49" ht="12.75">
      <c r="A125" s="7" t="s">
        <v>593</v>
      </c>
      <c r="B125" s="20" t="s">
        <v>513</v>
      </c>
      <c r="C125" s="7" t="s">
        <v>83</v>
      </c>
      <c r="D125" s="8">
        <v>25.791904636451264</v>
      </c>
      <c r="E125" s="10">
        <v>7.1</v>
      </c>
      <c r="F125" s="10">
        <v>0</v>
      </c>
      <c r="G125" s="7">
        <v>12</v>
      </c>
      <c r="H125" s="7">
        <v>0</v>
      </c>
      <c r="I125" s="10">
        <v>0</v>
      </c>
      <c r="J125" s="7">
        <v>4</v>
      </c>
      <c r="K125" s="7">
        <v>0</v>
      </c>
      <c r="L125" s="10">
        <v>0</v>
      </c>
      <c r="M125" s="10">
        <v>0</v>
      </c>
      <c r="N125" s="7">
        <v>0</v>
      </c>
      <c r="O125" s="7">
        <v>0.25</v>
      </c>
      <c r="P125" s="11">
        <v>0.233</v>
      </c>
      <c r="Q125" s="10">
        <v>0</v>
      </c>
      <c r="R125" s="7">
        <v>0</v>
      </c>
      <c r="S125" s="7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4">
        <v>14.2</v>
      </c>
      <c r="AA125" s="10">
        <v>0</v>
      </c>
      <c r="AB125" s="14">
        <v>48.5</v>
      </c>
      <c r="AC125" s="10">
        <v>0</v>
      </c>
      <c r="AD125" s="7">
        <v>119</v>
      </c>
      <c r="AE125" s="14">
        <v>25.6</v>
      </c>
      <c r="AF125" s="14">
        <v>19.9</v>
      </c>
      <c r="AG125" s="10">
        <v>4.1</v>
      </c>
      <c r="AH125" s="14">
        <v>21</v>
      </c>
      <c r="AI125" s="14">
        <v>11.7</v>
      </c>
      <c r="AJ125" s="14">
        <v>10.5</v>
      </c>
      <c r="AK125" s="10">
        <v>1.72</v>
      </c>
      <c r="AL125" s="10">
        <v>0</v>
      </c>
      <c r="AM125" s="14">
        <v>59.8</v>
      </c>
      <c r="AN125" s="12">
        <v>0.25</v>
      </c>
      <c r="AO125" s="14">
        <v>20.6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</row>
    <row r="126" spans="1:49" ht="12.75">
      <c r="A126" s="7" t="s">
        <v>594</v>
      </c>
      <c r="B126" s="20" t="s">
        <v>513</v>
      </c>
      <c r="C126" s="7" t="s">
        <v>83</v>
      </c>
      <c r="D126" s="8">
        <v>19.66108863190781</v>
      </c>
      <c r="E126" s="10">
        <v>5.37</v>
      </c>
      <c r="F126" s="10">
        <v>0</v>
      </c>
      <c r="G126" s="7">
        <v>12</v>
      </c>
      <c r="H126" s="7">
        <v>0</v>
      </c>
      <c r="I126" s="10">
        <v>0</v>
      </c>
      <c r="J126" s="7">
        <v>4</v>
      </c>
      <c r="K126" s="7">
        <v>0</v>
      </c>
      <c r="L126" s="10">
        <v>0</v>
      </c>
      <c r="M126" s="10">
        <v>0</v>
      </c>
      <c r="N126" s="7">
        <v>0</v>
      </c>
      <c r="O126" s="7">
        <v>0.1875</v>
      </c>
      <c r="P126" s="11">
        <v>0.174</v>
      </c>
      <c r="Q126" s="10">
        <v>0</v>
      </c>
      <c r="R126" s="7">
        <v>0</v>
      </c>
      <c r="S126" s="7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4">
        <v>20</v>
      </c>
      <c r="AA126" s="10">
        <v>0</v>
      </c>
      <c r="AB126" s="14">
        <v>66</v>
      </c>
      <c r="AC126" s="10">
        <v>0</v>
      </c>
      <c r="AD126" s="14">
        <v>91.8</v>
      </c>
      <c r="AE126" s="14">
        <v>19.6</v>
      </c>
      <c r="AF126" s="14">
        <v>15.3</v>
      </c>
      <c r="AG126" s="10">
        <v>4.13</v>
      </c>
      <c r="AH126" s="14">
        <v>16.4</v>
      </c>
      <c r="AI126" s="10">
        <v>9</v>
      </c>
      <c r="AJ126" s="10">
        <v>8.2</v>
      </c>
      <c r="AK126" s="10">
        <v>1.75</v>
      </c>
      <c r="AL126" s="10">
        <v>0</v>
      </c>
      <c r="AM126" s="14">
        <v>46.1</v>
      </c>
      <c r="AN126" s="12">
        <v>0.1875</v>
      </c>
      <c r="AO126" s="14">
        <v>15.7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</row>
    <row r="127" spans="1:49" ht="12.75">
      <c r="A127" s="7" t="s">
        <v>595</v>
      </c>
      <c r="B127" s="20" t="s">
        <v>513</v>
      </c>
      <c r="C127" s="7" t="s">
        <v>83</v>
      </c>
      <c r="D127" s="8">
        <v>37.61412650274888</v>
      </c>
      <c r="E127" s="14">
        <v>10.4</v>
      </c>
      <c r="F127" s="10">
        <v>0</v>
      </c>
      <c r="G127" s="7">
        <v>12</v>
      </c>
      <c r="H127" s="7">
        <v>0</v>
      </c>
      <c r="I127" s="10">
        <v>0</v>
      </c>
      <c r="J127" s="7">
        <v>4</v>
      </c>
      <c r="K127" s="7">
        <v>0</v>
      </c>
      <c r="L127" s="10">
        <v>0</v>
      </c>
      <c r="M127" s="10">
        <v>0</v>
      </c>
      <c r="N127" s="7">
        <v>0</v>
      </c>
      <c r="O127" s="7">
        <v>0.375</v>
      </c>
      <c r="P127" s="11">
        <v>0.349</v>
      </c>
      <c r="Q127" s="10">
        <v>0</v>
      </c>
      <c r="R127" s="7">
        <v>0</v>
      </c>
      <c r="S127" s="7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8.46</v>
      </c>
      <c r="AA127" s="10">
        <v>0</v>
      </c>
      <c r="AB127" s="14">
        <v>31.4</v>
      </c>
      <c r="AC127" s="10">
        <v>0</v>
      </c>
      <c r="AD127" s="7">
        <v>168</v>
      </c>
      <c r="AE127" s="14">
        <v>36.7</v>
      </c>
      <c r="AF127" s="14">
        <v>28</v>
      </c>
      <c r="AG127" s="10">
        <v>4.02</v>
      </c>
      <c r="AH127" s="14">
        <v>28.9</v>
      </c>
      <c r="AI127" s="14">
        <v>16.6</v>
      </c>
      <c r="AJ127" s="14">
        <v>14.5</v>
      </c>
      <c r="AK127" s="10">
        <v>1.67</v>
      </c>
      <c r="AL127" s="10">
        <v>0</v>
      </c>
      <c r="AM127" s="14">
        <v>84.1</v>
      </c>
      <c r="AN127" s="12">
        <v>0.375</v>
      </c>
      <c r="AO127" s="14">
        <v>29.5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</row>
    <row r="128" spans="1:49" ht="12.75">
      <c r="A128" s="7" t="s">
        <v>596</v>
      </c>
      <c r="B128" s="20" t="s">
        <v>513</v>
      </c>
      <c r="C128" s="7" t="s">
        <v>83</v>
      </c>
      <c r="D128" s="8">
        <v>31.83901454877081</v>
      </c>
      <c r="E128" s="10">
        <v>8.76</v>
      </c>
      <c r="F128" s="10">
        <v>0</v>
      </c>
      <c r="G128" s="7">
        <v>12</v>
      </c>
      <c r="H128" s="7">
        <v>0</v>
      </c>
      <c r="I128" s="10">
        <v>0</v>
      </c>
      <c r="J128" s="7">
        <v>4</v>
      </c>
      <c r="K128" s="7">
        <v>0</v>
      </c>
      <c r="L128" s="10">
        <v>0</v>
      </c>
      <c r="M128" s="10">
        <v>0</v>
      </c>
      <c r="N128" s="7">
        <v>0</v>
      </c>
      <c r="O128" s="7">
        <v>0.3125</v>
      </c>
      <c r="P128" s="11">
        <v>0.291</v>
      </c>
      <c r="Q128" s="10">
        <v>0</v>
      </c>
      <c r="R128" s="7">
        <v>0</v>
      </c>
      <c r="S128" s="7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4">
        <v>10.7</v>
      </c>
      <c r="AA128" s="10">
        <v>0</v>
      </c>
      <c r="AB128" s="14">
        <v>38.2</v>
      </c>
      <c r="AC128" s="10">
        <v>0</v>
      </c>
      <c r="AD128" s="7">
        <v>144</v>
      </c>
      <c r="AE128" s="14">
        <v>31.3</v>
      </c>
      <c r="AF128" s="14">
        <v>24.1</v>
      </c>
      <c r="AG128" s="10">
        <v>4.06</v>
      </c>
      <c r="AH128" s="14">
        <v>25.2</v>
      </c>
      <c r="AI128" s="14">
        <v>14.2</v>
      </c>
      <c r="AJ128" s="14">
        <v>12.6</v>
      </c>
      <c r="AK128" s="10">
        <v>1.7</v>
      </c>
      <c r="AL128" s="10">
        <v>0</v>
      </c>
      <c r="AM128" s="14">
        <v>72.4</v>
      </c>
      <c r="AN128" s="12">
        <v>0.3125</v>
      </c>
      <c r="AO128" s="14">
        <v>25.2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</row>
    <row r="129" spans="1:49" ht="12.75">
      <c r="A129" s="7" t="s">
        <v>597</v>
      </c>
      <c r="B129" s="20" t="s">
        <v>513</v>
      </c>
      <c r="C129" s="7" t="s">
        <v>83</v>
      </c>
      <c r="D129" s="8">
        <v>59.11114140191308</v>
      </c>
      <c r="E129" s="14">
        <v>16.4</v>
      </c>
      <c r="F129" s="10">
        <v>0</v>
      </c>
      <c r="G129" s="7">
        <v>12</v>
      </c>
      <c r="H129" s="7">
        <v>0</v>
      </c>
      <c r="I129" s="10">
        <v>0</v>
      </c>
      <c r="J129" s="7">
        <v>4</v>
      </c>
      <c r="K129" s="7">
        <v>0</v>
      </c>
      <c r="L129" s="10">
        <v>0</v>
      </c>
      <c r="M129" s="10">
        <v>0</v>
      </c>
      <c r="N129" s="7">
        <v>0</v>
      </c>
      <c r="O129" s="7">
        <v>0.625</v>
      </c>
      <c r="P129" s="11">
        <v>0.581</v>
      </c>
      <c r="Q129" s="10">
        <v>0</v>
      </c>
      <c r="R129" s="7">
        <v>0</v>
      </c>
      <c r="S129" s="7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3.88</v>
      </c>
      <c r="AA129" s="10">
        <v>0</v>
      </c>
      <c r="AB129" s="14">
        <v>17.7</v>
      </c>
      <c r="AC129" s="10">
        <v>0</v>
      </c>
      <c r="AD129" s="7">
        <v>245</v>
      </c>
      <c r="AE129" s="14">
        <v>55.5</v>
      </c>
      <c r="AF129" s="14">
        <v>40.8</v>
      </c>
      <c r="AG129" s="10">
        <v>3.87</v>
      </c>
      <c r="AH129" s="14">
        <v>40.4</v>
      </c>
      <c r="AI129" s="14">
        <v>24.5</v>
      </c>
      <c r="AJ129" s="14">
        <v>20.2</v>
      </c>
      <c r="AK129" s="10">
        <v>1.57</v>
      </c>
      <c r="AL129" s="10">
        <v>0</v>
      </c>
      <c r="AM129" s="7">
        <v>122</v>
      </c>
      <c r="AN129" s="12">
        <v>0.625</v>
      </c>
      <c r="AO129" s="14">
        <v>44.6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</row>
    <row r="130" spans="1:49" ht="12.75">
      <c r="A130" s="7" t="s">
        <v>598</v>
      </c>
      <c r="B130" s="20" t="s">
        <v>513</v>
      </c>
      <c r="C130" s="7" t="s">
        <v>83</v>
      </c>
      <c r="D130" s="8">
        <v>55.52609431345838</v>
      </c>
      <c r="E130" s="14">
        <v>15.3</v>
      </c>
      <c r="F130" s="10">
        <v>0</v>
      </c>
      <c r="G130" s="7">
        <v>12</v>
      </c>
      <c r="H130" s="7">
        <v>0</v>
      </c>
      <c r="I130" s="10">
        <v>0</v>
      </c>
      <c r="J130" s="7">
        <v>6</v>
      </c>
      <c r="K130" s="7">
        <v>0</v>
      </c>
      <c r="L130" s="10">
        <v>0</v>
      </c>
      <c r="M130" s="10">
        <v>0</v>
      </c>
      <c r="N130" s="7">
        <v>0</v>
      </c>
      <c r="O130" s="7">
        <v>0.5</v>
      </c>
      <c r="P130" s="11">
        <v>0.465</v>
      </c>
      <c r="Q130" s="10">
        <v>0</v>
      </c>
      <c r="R130" s="7">
        <v>0</v>
      </c>
      <c r="S130" s="7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9.9</v>
      </c>
      <c r="AA130" s="10">
        <v>0</v>
      </c>
      <c r="AB130" s="14">
        <v>22.8</v>
      </c>
      <c r="AC130" s="10">
        <v>0</v>
      </c>
      <c r="AD130" s="7">
        <v>271</v>
      </c>
      <c r="AE130" s="14">
        <v>57.4</v>
      </c>
      <c r="AF130" s="14">
        <v>45.2</v>
      </c>
      <c r="AG130" s="10">
        <v>4.21</v>
      </c>
      <c r="AH130" s="14">
        <v>91.1</v>
      </c>
      <c r="AI130" s="14">
        <v>35.2</v>
      </c>
      <c r="AJ130" s="14">
        <v>30.4</v>
      </c>
      <c r="AK130" s="10">
        <v>2.44</v>
      </c>
      <c r="AL130" s="10">
        <v>0</v>
      </c>
      <c r="AM130" s="7">
        <v>227</v>
      </c>
      <c r="AN130" s="12">
        <v>0.5</v>
      </c>
      <c r="AO130" s="14">
        <v>59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</row>
    <row r="131" spans="1:49" ht="12.75">
      <c r="A131" s="7" t="s">
        <v>599</v>
      </c>
      <c r="B131" s="20" t="s">
        <v>513</v>
      </c>
      <c r="C131" s="7" t="s">
        <v>83</v>
      </c>
      <c r="D131" s="8">
        <v>29.194682414229042</v>
      </c>
      <c r="E131" s="10">
        <v>8.03</v>
      </c>
      <c r="F131" s="10">
        <v>0</v>
      </c>
      <c r="G131" s="7">
        <v>12</v>
      </c>
      <c r="H131" s="7">
        <v>0</v>
      </c>
      <c r="I131" s="10">
        <v>0</v>
      </c>
      <c r="J131" s="7">
        <v>6</v>
      </c>
      <c r="K131" s="7">
        <v>0</v>
      </c>
      <c r="L131" s="10">
        <v>0</v>
      </c>
      <c r="M131" s="10">
        <v>0</v>
      </c>
      <c r="N131" s="7">
        <v>0</v>
      </c>
      <c r="O131" s="7">
        <v>0.25</v>
      </c>
      <c r="P131" s="11">
        <v>0.233</v>
      </c>
      <c r="Q131" s="10">
        <v>0</v>
      </c>
      <c r="R131" s="7">
        <v>0</v>
      </c>
      <c r="S131" s="7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4">
        <v>22.8</v>
      </c>
      <c r="AA131" s="10">
        <v>0</v>
      </c>
      <c r="AB131" s="14">
        <v>48.5</v>
      </c>
      <c r="AC131" s="10">
        <v>0</v>
      </c>
      <c r="AD131" s="7">
        <v>151</v>
      </c>
      <c r="AE131" s="14">
        <v>31.1</v>
      </c>
      <c r="AF131" s="14">
        <v>25.2</v>
      </c>
      <c r="AG131" s="10">
        <v>4.34</v>
      </c>
      <c r="AH131" s="14">
        <v>51.9</v>
      </c>
      <c r="AI131" s="14">
        <v>19.3</v>
      </c>
      <c r="AJ131" s="14">
        <v>17.3</v>
      </c>
      <c r="AK131" s="10">
        <v>2.54</v>
      </c>
      <c r="AL131" s="10">
        <v>0</v>
      </c>
      <c r="AM131" s="7">
        <v>124</v>
      </c>
      <c r="AN131" s="12">
        <v>0.25</v>
      </c>
      <c r="AO131" s="14">
        <v>31.6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</row>
    <row r="132" spans="1:49" ht="12.75">
      <c r="A132" s="7" t="s">
        <v>600</v>
      </c>
      <c r="B132" s="20" t="s">
        <v>513</v>
      </c>
      <c r="C132" s="7" t="s">
        <v>83</v>
      </c>
      <c r="D132" s="8">
        <v>22.2199775207967</v>
      </c>
      <c r="E132" s="10">
        <v>6.06</v>
      </c>
      <c r="F132" s="10">
        <v>0</v>
      </c>
      <c r="G132" s="7">
        <v>12</v>
      </c>
      <c r="H132" s="7">
        <v>0</v>
      </c>
      <c r="I132" s="10">
        <v>0</v>
      </c>
      <c r="J132" s="7">
        <v>6</v>
      </c>
      <c r="K132" s="7">
        <v>0</v>
      </c>
      <c r="L132" s="10">
        <v>0</v>
      </c>
      <c r="M132" s="10">
        <v>0</v>
      </c>
      <c r="N132" s="7">
        <v>0</v>
      </c>
      <c r="O132" s="7">
        <v>0.1875</v>
      </c>
      <c r="P132" s="11">
        <v>0.174</v>
      </c>
      <c r="Q132" s="10">
        <v>0</v>
      </c>
      <c r="R132" s="7">
        <v>0</v>
      </c>
      <c r="S132" s="7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4">
        <v>31.5</v>
      </c>
      <c r="AA132" s="10">
        <v>0</v>
      </c>
      <c r="AB132" s="14">
        <v>66</v>
      </c>
      <c r="AC132" s="10">
        <v>0</v>
      </c>
      <c r="AD132" s="7">
        <v>116</v>
      </c>
      <c r="AE132" s="14">
        <v>23.7</v>
      </c>
      <c r="AF132" s="14">
        <v>19.4</v>
      </c>
      <c r="AG132" s="10">
        <v>4.38</v>
      </c>
      <c r="AH132" s="14">
        <v>40</v>
      </c>
      <c r="AI132" s="14">
        <v>14.7</v>
      </c>
      <c r="AJ132" s="14">
        <v>13.3</v>
      </c>
      <c r="AK132" s="10">
        <v>2.57</v>
      </c>
      <c r="AL132" s="10">
        <v>0</v>
      </c>
      <c r="AM132" s="14">
        <v>94.6</v>
      </c>
      <c r="AN132" s="12">
        <v>0.1875</v>
      </c>
      <c r="AO132" s="14">
        <v>24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</row>
    <row r="133" spans="1:49" ht="12.75">
      <c r="A133" s="7" t="s">
        <v>601</v>
      </c>
      <c r="B133" s="20" t="s">
        <v>513</v>
      </c>
      <c r="C133" s="7" t="s">
        <v>83</v>
      </c>
      <c r="D133" s="8">
        <v>42.718293169415546</v>
      </c>
      <c r="E133" s="14">
        <v>11.8</v>
      </c>
      <c r="F133" s="10">
        <v>0</v>
      </c>
      <c r="G133" s="7">
        <v>12</v>
      </c>
      <c r="H133" s="7">
        <v>0</v>
      </c>
      <c r="I133" s="10">
        <v>0</v>
      </c>
      <c r="J133" s="7">
        <v>6</v>
      </c>
      <c r="K133" s="7">
        <v>0</v>
      </c>
      <c r="L133" s="10">
        <v>0</v>
      </c>
      <c r="M133" s="10">
        <v>0</v>
      </c>
      <c r="N133" s="7">
        <v>0</v>
      </c>
      <c r="O133" s="7">
        <v>0.375</v>
      </c>
      <c r="P133" s="11">
        <v>0.349</v>
      </c>
      <c r="Q133" s="10">
        <v>0</v>
      </c>
      <c r="R133" s="7">
        <v>0</v>
      </c>
      <c r="S133" s="7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4">
        <v>14.2</v>
      </c>
      <c r="AA133" s="10">
        <v>0</v>
      </c>
      <c r="AB133" s="14">
        <v>31.4</v>
      </c>
      <c r="AC133" s="10">
        <v>0</v>
      </c>
      <c r="AD133" s="7">
        <v>215</v>
      </c>
      <c r="AE133" s="14">
        <v>44.8</v>
      </c>
      <c r="AF133" s="14">
        <v>35.9</v>
      </c>
      <c r="AG133" s="10">
        <v>4.28</v>
      </c>
      <c r="AH133" s="14">
        <v>72.9</v>
      </c>
      <c r="AI133" s="14">
        <v>27.7</v>
      </c>
      <c r="AJ133" s="14">
        <v>24.3</v>
      </c>
      <c r="AK133" s="10">
        <v>2.49</v>
      </c>
      <c r="AL133" s="10">
        <v>0</v>
      </c>
      <c r="AM133" s="7">
        <v>178</v>
      </c>
      <c r="AN133" s="12">
        <v>0.375</v>
      </c>
      <c r="AO133" s="14">
        <v>45.8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</row>
    <row r="134" spans="1:49" ht="12.75">
      <c r="A134" s="7" t="s">
        <v>602</v>
      </c>
      <c r="B134" s="20" t="s">
        <v>513</v>
      </c>
      <c r="C134" s="7" t="s">
        <v>83</v>
      </c>
      <c r="D134" s="8">
        <v>36.099292326548586</v>
      </c>
      <c r="E134" s="10">
        <v>9.92</v>
      </c>
      <c r="F134" s="10">
        <v>0</v>
      </c>
      <c r="G134" s="7">
        <v>12</v>
      </c>
      <c r="H134" s="7">
        <v>0</v>
      </c>
      <c r="I134" s="10">
        <v>0</v>
      </c>
      <c r="J134" s="7">
        <v>6</v>
      </c>
      <c r="K134" s="7">
        <v>0</v>
      </c>
      <c r="L134" s="10">
        <v>0</v>
      </c>
      <c r="M134" s="10">
        <v>0</v>
      </c>
      <c r="N134" s="7">
        <v>0</v>
      </c>
      <c r="O134" s="7">
        <v>0.3125</v>
      </c>
      <c r="P134" s="11">
        <v>0.291</v>
      </c>
      <c r="Q134" s="10">
        <v>0</v>
      </c>
      <c r="R134" s="7">
        <v>0</v>
      </c>
      <c r="S134" s="7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4">
        <v>17.6</v>
      </c>
      <c r="AA134" s="10">
        <v>0</v>
      </c>
      <c r="AB134" s="14">
        <v>38.2</v>
      </c>
      <c r="AC134" s="10">
        <v>0</v>
      </c>
      <c r="AD134" s="7">
        <v>184</v>
      </c>
      <c r="AE134" s="14">
        <v>38.1</v>
      </c>
      <c r="AF134" s="14">
        <v>30.7</v>
      </c>
      <c r="AG134" s="10">
        <v>4.31</v>
      </c>
      <c r="AH134" s="14">
        <v>62.8</v>
      </c>
      <c r="AI134" s="14">
        <v>23.6</v>
      </c>
      <c r="AJ134" s="14">
        <v>20.9</v>
      </c>
      <c r="AK134" s="10">
        <v>2.52</v>
      </c>
      <c r="AL134" s="10">
        <v>0</v>
      </c>
      <c r="AM134" s="7">
        <v>152</v>
      </c>
      <c r="AN134" s="12">
        <v>0.3125</v>
      </c>
      <c r="AO134" s="14">
        <v>38.8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</row>
    <row r="135" spans="1:49" ht="12.75">
      <c r="A135" s="7" t="s">
        <v>603</v>
      </c>
      <c r="B135" s="20" t="s">
        <v>513</v>
      </c>
      <c r="C135" s="7" t="s">
        <v>83</v>
      </c>
      <c r="D135" s="8">
        <v>67.61808584635753</v>
      </c>
      <c r="E135" s="14">
        <v>18.7</v>
      </c>
      <c r="F135" s="10">
        <v>0</v>
      </c>
      <c r="G135" s="7">
        <v>12</v>
      </c>
      <c r="H135" s="7">
        <v>0</v>
      </c>
      <c r="I135" s="10">
        <v>0</v>
      </c>
      <c r="J135" s="7">
        <v>6</v>
      </c>
      <c r="K135" s="7">
        <v>0</v>
      </c>
      <c r="L135" s="10">
        <v>0</v>
      </c>
      <c r="M135" s="10">
        <v>0</v>
      </c>
      <c r="N135" s="7">
        <v>0</v>
      </c>
      <c r="O135" s="7">
        <v>0.625</v>
      </c>
      <c r="P135" s="11">
        <v>0.581</v>
      </c>
      <c r="Q135" s="10">
        <v>0</v>
      </c>
      <c r="R135" s="7">
        <v>0</v>
      </c>
      <c r="S135" s="7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7.33</v>
      </c>
      <c r="AA135" s="10">
        <v>0</v>
      </c>
      <c r="AB135" s="14">
        <v>17.7</v>
      </c>
      <c r="AC135" s="10">
        <v>0</v>
      </c>
      <c r="AD135" s="7">
        <v>321</v>
      </c>
      <c r="AE135" s="14">
        <v>68.8</v>
      </c>
      <c r="AF135" s="14">
        <v>53.4</v>
      </c>
      <c r="AG135" s="10">
        <v>4.14</v>
      </c>
      <c r="AH135" s="7">
        <v>107</v>
      </c>
      <c r="AI135" s="14">
        <v>42.1</v>
      </c>
      <c r="AJ135" s="14">
        <v>35.5</v>
      </c>
      <c r="AK135" s="10">
        <v>2.39</v>
      </c>
      <c r="AL135" s="10">
        <v>0</v>
      </c>
      <c r="AM135" s="7">
        <v>271</v>
      </c>
      <c r="AN135" s="12">
        <v>0.625</v>
      </c>
      <c r="AO135" s="14">
        <v>71.1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</row>
    <row r="136" spans="1:49" ht="12.75">
      <c r="A136" s="7" t="s">
        <v>604</v>
      </c>
      <c r="B136" s="20" t="s">
        <v>513</v>
      </c>
      <c r="C136" s="7" t="s">
        <v>83</v>
      </c>
      <c r="D136" s="8">
        <v>62.33164986901393</v>
      </c>
      <c r="E136" s="14">
        <v>17.2</v>
      </c>
      <c r="F136" s="10">
        <v>0</v>
      </c>
      <c r="G136" s="7">
        <v>12</v>
      </c>
      <c r="H136" s="7">
        <v>0</v>
      </c>
      <c r="I136" s="10">
        <v>0</v>
      </c>
      <c r="J136" s="7">
        <v>8</v>
      </c>
      <c r="K136" s="7">
        <v>0</v>
      </c>
      <c r="L136" s="10">
        <v>0</v>
      </c>
      <c r="M136" s="10">
        <v>0</v>
      </c>
      <c r="N136" s="7">
        <v>0</v>
      </c>
      <c r="O136" s="7">
        <v>0.5</v>
      </c>
      <c r="P136" s="11">
        <v>0.465</v>
      </c>
      <c r="Q136" s="10">
        <v>0</v>
      </c>
      <c r="R136" s="7">
        <v>0</v>
      </c>
      <c r="S136" s="7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4">
        <v>14.2</v>
      </c>
      <c r="AA136" s="10">
        <v>0</v>
      </c>
      <c r="AB136" s="14">
        <v>22.8</v>
      </c>
      <c r="AC136" s="10">
        <v>0</v>
      </c>
      <c r="AD136" s="7">
        <v>333</v>
      </c>
      <c r="AE136" s="14">
        <v>68.1</v>
      </c>
      <c r="AF136" s="14">
        <v>55.6</v>
      </c>
      <c r="AG136" s="10">
        <v>4.41</v>
      </c>
      <c r="AH136" s="7">
        <v>178</v>
      </c>
      <c r="AI136" s="14">
        <v>51.5</v>
      </c>
      <c r="AJ136" s="14">
        <v>44.4</v>
      </c>
      <c r="AK136" s="10">
        <v>3.21</v>
      </c>
      <c r="AL136" s="10">
        <v>0</v>
      </c>
      <c r="AM136" s="7">
        <v>377</v>
      </c>
      <c r="AN136" s="12">
        <v>0.5</v>
      </c>
      <c r="AO136" s="14">
        <v>80.4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</row>
    <row r="137" spans="1:49" s="16" customFormat="1" ht="12.75">
      <c r="A137" s="7" t="s">
        <v>605</v>
      </c>
      <c r="B137" s="20" t="s">
        <v>513</v>
      </c>
      <c r="C137" s="7" t="s">
        <v>83</v>
      </c>
      <c r="D137" s="8">
        <v>32.59746019200682</v>
      </c>
      <c r="E137" s="10">
        <v>8.96</v>
      </c>
      <c r="F137" s="10">
        <v>0</v>
      </c>
      <c r="G137" s="7">
        <v>12</v>
      </c>
      <c r="H137" s="7">
        <v>0</v>
      </c>
      <c r="I137" s="10">
        <v>0</v>
      </c>
      <c r="J137" s="7">
        <v>8</v>
      </c>
      <c r="K137" s="7">
        <v>0</v>
      </c>
      <c r="L137" s="10">
        <v>0</v>
      </c>
      <c r="M137" s="10">
        <v>0</v>
      </c>
      <c r="N137" s="7">
        <v>0</v>
      </c>
      <c r="O137" s="7">
        <v>0.25</v>
      </c>
      <c r="P137" s="11">
        <v>0.233</v>
      </c>
      <c r="Q137" s="10">
        <v>0</v>
      </c>
      <c r="R137" s="7">
        <v>0</v>
      </c>
      <c r="S137" s="7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4">
        <v>31.3</v>
      </c>
      <c r="AA137" s="10">
        <v>0</v>
      </c>
      <c r="AB137" s="14">
        <v>48.5</v>
      </c>
      <c r="AC137" s="10">
        <v>0</v>
      </c>
      <c r="AD137" s="7">
        <v>184</v>
      </c>
      <c r="AE137" s="14">
        <v>36.6</v>
      </c>
      <c r="AF137" s="14">
        <v>30.6</v>
      </c>
      <c r="AG137" s="10">
        <v>4.53</v>
      </c>
      <c r="AH137" s="14">
        <v>98.8</v>
      </c>
      <c r="AI137" s="14">
        <v>27.8</v>
      </c>
      <c r="AJ137" s="14">
        <v>24.7</v>
      </c>
      <c r="AK137" s="10">
        <v>3.32</v>
      </c>
      <c r="AL137" s="10">
        <v>0</v>
      </c>
      <c r="AM137" s="7">
        <v>202</v>
      </c>
      <c r="AN137" s="12">
        <v>0.25</v>
      </c>
      <c r="AO137" s="14">
        <v>42.5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</row>
    <row r="138" spans="1:49" ht="12.75">
      <c r="A138" s="7" t="s">
        <v>606</v>
      </c>
      <c r="B138" s="20" t="s">
        <v>513</v>
      </c>
      <c r="C138" s="7" t="s">
        <v>83</v>
      </c>
      <c r="D138" s="8">
        <v>24.778866409685588</v>
      </c>
      <c r="E138" s="10">
        <v>6.76</v>
      </c>
      <c r="F138" s="10">
        <v>0</v>
      </c>
      <c r="G138" s="7">
        <v>12</v>
      </c>
      <c r="H138" s="7">
        <v>0</v>
      </c>
      <c r="I138" s="10">
        <v>0</v>
      </c>
      <c r="J138" s="7">
        <v>8</v>
      </c>
      <c r="K138" s="7">
        <v>0</v>
      </c>
      <c r="L138" s="10">
        <v>0</v>
      </c>
      <c r="M138" s="10">
        <v>0</v>
      </c>
      <c r="N138" s="7">
        <v>0</v>
      </c>
      <c r="O138" s="7">
        <v>0.1878</v>
      </c>
      <c r="P138" s="11">
        <v>0.174</v>
      </c>
      <c r="Q138" s="10">
        <v>0</v>
      </c>
      <c r="R138" s="7">
        <v>0</v>
      </c>
      <c r="S138" s="7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4">
        <v>43</v>
      </c>
      <c r="AA138" s="10">
        <v>0</v>
      </c>
      <c r="AB138" s="14">
        <v>66</v>
      </c>
      <c r="AC138" s="10">
        <v>0</v>
      </c>
      <c r="AD138" s="7">
        <v>140</v>
      </c>
      <c r="AE138" s="14">
        <v>27.8</v>
      </c>
      <c r="AF138" s="14">
        <v>23.4</v>
      </c>
      <c r="AG138" s="10">
        <v>4.56</v>
      </c>
      <c r="AH138" s="14">
        <v>75.7</v>
      </c>
      <c r="AI138" s="14">
        <v>21.1</v>
      </c>
      <c r="AJ138" s="14">
        <v>18.9</v>
      </c>
      <c r="AK138" s="10">
        <v>3.35</v>
      </c>
      <c r="AL138" s="10">
        <v>0</v>
      </c>
      <c r="AM138" s="7">
        <v>153</v>
      </c>
      <c r="AN138" s="12">
        <v>0.1875</v>
      </c>
      <c r="AO138" s="14">
        <v>32.2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</row>
    <row r="139" spans="1:49" ht="12.75">
      <c r="A139" s="7" t="s">
        <v>607</v>
      </c>
      <c r="B139" s="20" t="s">
        <v>513</v>
      </c>
      <c r="C139" s="7" t="s">
        <v>83</v>
      </c>
      <c r="D139" s="8">
        <v>47.82245983608221</v>
      </c>
      <c r="E139" s="14">
        <v>13.2</v>
      </c>
      <c r="F139" s="10">
        <v>0</v>
      </c>
      <c r="G139" s="7">
        <v>12</v>
      </c>
      <c r="H139" s="7">
        <v>0</v>
      </c>
      <c r="I139" s="10">
        <v>0</v>
      </c>
      <c r="J139" s="7">
        <v>8</v>
      </c>
      <c r="K139" s="7">
        <v>0</v>
      </c>
      <c r="L139" s="10">
        <v>0</v>
      </c>
      <c r="M139" s="10">
        <v>0</v>
      </c>
      <c r="N139" s="7">
        <v>0</v>
      </c>
      <c r="O139" s="7">
        <v>0.375</v>
      </c>
      <c r="P139" s="11">
        <v>0.349</v>
      </c>
      <c r="Q139" s="10">
        <v>0</v>
      </c>
      <c r="R139" s="7">
        <v>0</v>
      </c>
      <c r="S139" s="7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4">
        <v>19.9</v>
      </c>
      <c r="AA139" s="10">
        <v>0</v>
      </c>
      <c r="AB139" s="14">
        <v>31.4</v>
      </c>
      <c r="AC139" s="10">
        <v>0</v>
      </c>
      <c r="AD139" s="7">
        <v>262</v>
      </c>
      <c r="AE139" s="14">
        <v>53</v>
      </c>
      <c r="AF139" s="14">
        <v>43.7</v>
      </c>
      <c r="AG139" s="10">
        <v>4.47</v>
      </c>
      <c r="AH139" s="7">
        <v>140</v>
      </c>
      <c r="AI139" s="14">
        <v>40.1</v>
      </c>
      <c r="AJ139" s="14">
        <v>35.1</v>
      </c>
      <c r="AK139" s="10">
        <v>3.27</v>
      </c>
      <c r="AL139" s="10">
        <v>0</v>
      </c>
      <c r="AM139" s="7">
        <v>293</v>
      </c>
      <c r="AN139" s="12">
        <v>0.375</v>
      </c>
      <c r="AO139" s="14">
        <v>62.1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</row>
    <row r="140" spans="1:49" ht="12.75">
      <c r="A140" s="7" t="s">
        <v>608</v>
      </c>
      <c r="B140" s="20" t="s">
        <v>513</v>
      </c>
      <c r="C140" s="7" t="s">
        <v>83</v>
      </c>
      <c r="D140" s="8">
        <v>40.359570104326366</v>
      </c>
      <c r="E140" s="14">
        <v>11.1</v>
      </c>
      <c r="F140" s="10">
        <v>0</v>
      </c>
      <c r="G140" s="7">
        <v>12</v>
      </c>
      <c r="H140" s="7">
        <v>0</v>
      </c>
      <c r="I140" s="10">
        <v>0</v>
      </c>
      <c r="J140" s="7">
        <v>8</v>
      </c>
      <c r="K140" s="7">
        <v>0</v>
      </c>
      <c r="L140" s="10">
        <v>0</v>
      </c>
      <c r="M140" s="10">
        <v>0</v>
      </c>
      <c r="N140" s="7">
        <v>0</v>
      </c>
      <c r="O140" s="7">
        <v>0.3125</v>
      </c>
      <c r="P140" s="11">
        <v>0.291</v>
      </c>
      <c r="Q140" s="10">
        <v>0</v>
      </c>
      <c r="R140" s="7">
        <v>0</v>
      </c>
      <c r="S140" s="7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4">
        <v>24.5</v>
      </c>
      <c r="AA140" s="10">
        <v>0</v>
      </c>
      <c r="AB140" s="14">
        <v>38.2</v>
      </c>
      <c r="AC140" s="10">
        <v>0</v>
      </c>
      <c r="AD140" s="7">
        <v>224</v>
      </c>
      <c r="AE140" s="14">
        <v>44.9</v>
      </c>
      <c r="AF140" s="14">
        <v>37.4</v>
      </c>
      <c r="AG140" s="10">
        <v>4.5</v>
      </c>
      <c r="AH140" s="7">
        <v>120</v>
      </c>
      <c r="AI140" s="14">
        <v>34.1</v>
      </c>
      <c r="AJ140" s="14">
        <v>30.1</v>
      </c>
      <c r="AK140" s="10">
        <v>3.29</v>
      </c>
      <c r="AL140" s="10">
        <v>0</v>
      </c>
      <c r="AM140" s="7">
        <v>248</v>
      </c>
      <c r="AN140" s="12">
        <v>0.3125</v>
      </c>
      <c r="AO140" s="14">
        <v>52.4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</row>
    <row r="141" spans="1:49" ht="12.75">
      <c r="A141" s="7" t="s">
        <v>609</v>
      </c>
      <c r="B141" s="20" t="s">
        <v>513</v>
      </c>
      <c r="C141" s="7" t="s">
        <v>83</v>
      </c>
      <c r="D141" s="8">
        <v>76.12503029080197</v>
      </c>
      <c r="E141" s="14">
        <v>21</v>
      </c>
      <c r="F141" s="10">
        <v>0</v>
      </c>
      <c r="G141" s="7">
        <v>12</v>
      </c>
      <c r="H141" s="7">
        <v>0</v>
      </c>
      <c r="I141" s="10">
        <v>0</v>
      </c>
      <c r="J141" s="7">
        <v>8</v>
      </c>
      <c r="K141" s="7">
        <v>0</v>
      </c>
      <c r="L141" s="10">
        <v>0</v>
      </c>
      <c r="M141" s="10">
        <v>0</v>
      </c>
      <c r="N141" s="7">
        <v>0</v>
      </c>
      <c r="O141" s="7">
        <v>0.625</v>
      </c>
      <c r="P141" s="11">
        <v>0.581</v>
      </c>
      <c r="Q141" s="10">
        <v>0</v>
      </c>
      <c r="R141" s="7">
        <v>0</v>
      </c>
      <c r="S141" s="7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4">
        <v>10.8</v>
      </c>
      <c r="AA141" s="10">
        <v>0</v>
      </c>
      <c r="AB141" s="14">
        <v>17.7</v>
      </c>
      <c r="AC141" s="10">
        <v>0</v>
      </c>
      <c r="AD141" s="7">
        <v>397</v>
      </c>
      <c r="AE141" s="14">
        <v>82.1</v>
      </c>
      <c r="AF141" s="14">
        <v>66.1</v>
      </c>
      <c r="AG141" s="10">
        <v>4.34</v>
      </c>
      <c r="AH141" s="7">
        <v>210</v>
      </c>
      <c r="AI141" s="14">
        <v>61.9</v>
      </c>
      <c r="AJ141" s="14">
        <v>52.5</v>
      </c>
      <c r="AK141" s="10">
        <v>3.16</v>
      </c>
      <c r="AL141" s="10">
        <v>0</v>
      </c>
      <c r="AM141" s="7">
        <v>454</v>
      </c>
      <c r="AN141" s="12">
        <v>0.625</v>
      </c>
      <c r="AO141" s="14">
        <v>97.7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</row>
    <row r="142" spans="1:49" ht="12.75">
      <c r="A142" s="20" t="s">
        <v>610</v>
      </c>
      <c r="B142" s="20" t="s">
        <v>513</v>
      </c>
      <c r="C142" s="7" t="s">
        <v>83</v>
      </c>
      <c r="D142" s="8">
        <v>36.74736198534936</v>
      </c>
      <c r="E142" s="14">
        <v>10.1</v>
      </c>
      <c r="F142" s="10">
        <v>0</v>
      </c>
      <c r="G142" s="7">
        <v>0</v>
      </c>
      <c r="H142" s="7">
        <v>14</v>
      </c>
      <c r="I142" s="10">
        <v>0</v>
      </c>
      <c r="J142" s="7">
        <v>0</v>
      </c>
      <c r="K142" s="7">
        <v>0</v>
      </c>
      <c r="L142" s="10">
        <v>0</v>
      </c>
      <c r="M142" s="10">
        <v>0</v>
      </c>
      <c r="N142" s="7">
        <v>0</v>
      </c>
      <c r="O142" s="7">
        <v>0.25</v>
      </c>
      <c r="P142" s="11">
        <v>0.233</v>
      </c>
      <c r="Q142" s="10">
        <v>0</v>
      </c>
      <c r="R142" s="7">
        <v>0</v>
      </c>
      <c r="S142" s="7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4">
        <v>60.1</v>
      </c>
      <c r="AD142" s="7">
        <v>239</v>
      </c>
      <c r="AE142" s="14">
        <v>44.2</v>
      </c>
      <c r="AF142" s="14">
        <v>34.1</v>
      </c>
      <c r="AG142" s="10">
        <v>4.87</v>
      </c>
      <c r="AH142" s="7">
        <v>239</v>
      </c>
      <c r="AI142" s="14">
        <v>44.2</v>
      </c>
      <c r="AJ142" s="14">
        <v>34.1</v>
      </c>
      <c r="AK142" s="10">
        <v>4.87</v>
      </c>
      <c r="AL142" s="10">
        <v>0</v>
      </c>
      <c r="AM142" s="7">
        <v>478</v>
      </c>
      <c r="AN142" s="10">
        <v>0</v>
      </c>
      <c r="AO142" s="14">
        <v>68.2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</row>
    <row r="143" spans="1:49" ht="12.75">
      <c r="A143" s="20" t="s">
        <v>611</v>
      </c>
      <c r="B143" s="20" t="s">
        <v>513</v>
      </c>
      <c r="C143" s="7" t="s">
        <v>83</v>
      </c>
      <c r="D143" s="8">
        <v>45.653917657281234</v>
      </c>
      <c r="E143" s="14">
        <v>12.5</v>
      </c>
      <c r="F143" s="10">
        <v>0</v>
      </c>
      <c r="G143" s="7">
        <v>0</v>
      </c>
      <c r="H143" s="7">
        <v>14</v>
      </c>
      <c r="I143" s="10">
        <v>0</v>
      </c>
      <c r="J143" s="7">
        <v>0</v>
      </c>
      <c r="K143" s="7">
        <v>0</v>
      </c>
      <c r="L143" s="10">
        <v>0</v>
      </c>
      <c r="M143" s="10">
        <v>0</v>
      </c>
      <c r="N143" s="7">
        <v>0</v>
      </c>
      <c r="O143" s="7">
        <v>0.3125</v>
      </c>
      <c r="P143" s="11">
        <v>0.291</v>
      </c>
      <c r="Q143" s="10">
        <v>0</v>
      </c>
      <c r="R143" s="7">
        <v>0</v>
      </c>
      <c r="S143" s="7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4">
        <v>48.1</v>
      </c>
      <c r="AD143" s="7">
        <v>295</v>
      </c>
      <c r="AE143" s="14">
        <v>54.7</v>
      </c>
      <c r="AF143" s="14">
        <v>42.1</v>
      </c>
      <c r="AG143" s="10">
        <v>4.85</v>
      </c>
      <c r="AH143" s="7">
        <v>295</v>
      </c>
      <c r="AI143" s="14">
        <v>54.7</v>
      </c>
      <c r="AJ143" s="14">
        <v>42.1</v>
      </c>
      <c r="AK143" s="10">
        <v>4.85</v>
      </c>
      <c r="AL143" s="10">
        <v>0</v>
      </c>
      <c r="AM143" s="7">
        <v>589</v>
      </c>
      <c r="AN143" s="10">
        <v>0</v>
      </c>
      <c r="AO143" s="14">
        <v>84.2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</row>
    <row r="144" spans="1:49" ht="12.75">
      <c r="A144" s="20" t="s">
        <v>612</v>
      </c>
      <c r="B144" s="20" t="s">
        <v>513</v>
      </c>
      <c r="C144" s="7" t="s">
        <v>83</v>
      </c>
      <c r="D144" s="8">
        <v>54.61994258731473</v>
      </c>
      <c r="E144" s="14">
        <v>15</v>
      </c>
      <c r="F144" s="10">
        <v>0</v>
      </c>
      <c r="G144" s="7">
        <v>0</v>
      </c>
      <c r="H144" s="7">
        <v>14</v>
      </c>
      <c r="I144" s="10">
        <v>0</v>
      </c>
      <c r="J144" s="7">
        <v>0</v>
      </c>
      <c r="K144" s="7">
        <v>0</v>
      </c>
      <c r="L144" s="10">
        <v>0</v>
      </c>
      <c r="M144" s="10">
        <v>0</v>
      </c>
      <c r="N144" s="7">
        <v>0</v>
      </c>
      <c r="O144" s="7">
        <v>0.375</v>
      </c>
      <c r="P144" s="11">
        <v>0.349</v>
      </c>
      <c r="Q144" s="10">
        <v>0</v>
      </c>
      <c r="R144" s="7">
        <v>0</v>
      </c>
      <c r="S144" s="7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4">
        <v>40.1</v>
      </c>
      <c r="AD144" s="7">
        <v>349</v>
      </c>
      <c r="AE144" s="14">
        <v>65.1</v>
      </c>
      <c r="AF144" s="14">
        <v>49.8</v>
      </c>
      <c r="AG144" s="10">
        <v>4.83</v>
      </c>
      <c r="AH144" s="7">
        <v>349</v>
      </c>
      <c r="AI144" s="14">
        <v>65.1</v>
      </c>
      <c r="AJ144" s="14">
        <v>49.8</v>
      </c>
      <c r="AK144" s="10">
        <v>4.83</v>
      </c>
      <c r="AL144" s="10">
        <v>0</v>
      </c>
      <c r="AM144" s="7">
        <v>698</v>
      </c>
      <c r="AN144" s="10">
        <v>0</v>
      </c>
      <c r="AO144" s="7">
        <v>100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</row>
    <row r="145" spans="1:49" ht="12.75">
      <c r="A145" s="20" t="s">
        <v>613</v>
      </c>
      <c r="B145" s="20" t="s">
        <v>513</v>
      </c>
      <c r="C145" s="7" t="s">
        <v>83</v>
      </c>
      <c r="D145" s="8">
        <v>72.15845626214056</v>
      </c>
      <c r="E145" s="14">
        <v>19.8</v>
      </c>
      <c r="F145" s="10">
        <v>0</v>
      </c>
      <c r="G145" s="7">
        <v>0</v>
      </c>
      <c r="H145" s="7">
        <v>14</v>
      </c>
      <c r="I145" s="10">
        <v>0</v>
      </c>
      <c r="J145" s="7">
        <v>0</v>
      </c>
      <c r="K145" s="7">
        <v>0</v>
      </c>
      <c r="L145" s="10">
        <v>0</v>
      </c>
      <c r="M145" s="10">
        <v>0</v>
      </c>
      <c r="N145" s="7">
        <v>0</v>
      </c>
      <c r="O145" s="7">
        <v>0.5</v>
      </c>
      <c r="P145" s="11">
        <v>0.465</v>
      </c>
      <c r="Q145" s="10">
        <v>0</v>
      </c>
      <c r="R145" s="7">
        <v>0</v>
      </c>
      <c r="S145" s="7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4">
        <v>30.1</v>
      </c>
      <c r="AD145" s="7">
        <v>453</v>
      </c>
      <c r="AE145" s="14">
        <v>85.2</v>
      </c>
      <c r="AF145" s="14">
        <v>64.8</v>
      </c>
      <c r="AG145" s="10">
        <v>4.79</v>
      </c>
      <c r="AH145" s="7">
        <v>453</v>
      </c>
      <c r="AI145" s="14">
        <v>85.2</v>
      </c>
      <c r="AJ145" s="14">
        <v>64.8</v>
      </c>
      <c r="AK145" s="10">
        <v>4.79</v>
      </c>
      <c r="AL145" s="10">
        <v>0</v>
      </c>
      <c r="AM145" s="7">
        <v>907</v>
      </c>
      <c r="AN145" s="10">
        <v>0</v>
      </c>
      <c r="AO145" s="7">
        <v>130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</row>
    <row r="146" spans="1:49" ht="12.75">
      <c r="A146" s="20" t="s">
        <v>614</v>
      </c>
      <c r="B146" s="20" t="s">
        <v>513</v>
      </c>
      <c r="C146" s="7" t="s">
        <v>83</v>
      </c>
      <c r="D146" s="8">
        <v>89.36290300982685</v>
      </c>
      <c r="E146" s="14">
        <v>24.5</v>
      </c>
      <c r="F146" s="10">
        <v>0</v>
      </c>
      <c r="G146" s="7">
        <v>0</v>
      </c>
      <c r="H146" s="7">
        <v>14</v>
      </c>
      <c r="I146" s="10">
        <v>0</v>
      </c>
      <c r="J146" s="7">
        <v>0</v>
      </c>
      <c r="K146" s="7">
        <v>0</v>
      </c>
      <c r="L146" s="10">
        <v>0</v>
      </c>
      <c r="M146" s="10">
        <v>0</v>
      </c>
      <c r="N146" s="7">
        <v>0</v>
      </c>
      <c r="O146" s="7">
        <v>0.625</v>
      </c>
      <c r="P146" s="11">
        <v>0.581</v>
      </c>
      <c r="Q146" s="10">
        <v>0</v>
      </c>
      <c r="R146" s="7">
        <v>0</v>
      </c>
      <c r="S146" s="7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4">
        <v>24.1</v>
      </c>
      <c r="AD146" s="7">
        <v>552</v>
      </c>
      <c r="AE146" s="7">
        <v>105</v>
      </c>
      <c r="AF146" s="14">
        <v>78.9</v>
      </c>
      <c r="AG146" s="10">
        <v>4.75</v>
      </c>
      <c r="AH146" s="7">
        <v>552</v>
      </c>
      <c r="AI146" s="7">
        <v>105</v>
      </c>
      <c r="AJ146" s="14">
        <v>78.9</v>
      </c>
      <c r="AK146" s="10">
        <v>4.75</v>
      </c>
      <c r="AL146" s="10">
        <v>0</v>
      </c>
      <c r="AM146" s="7">
        <v>1100</v>
      </c>
      <c r="AN146" s="10">
        <v>0</v>
      </c>
      <c r="AO146" s="7">
        <v>158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</row>
    <row r="147" spans="1:49" ht="12.75">
      <c r="A147" s="7" t="s">
        <v>615</v>
      </c>
      <c r="B147" s="20" t="s">
        <v>513</v>
      </c>
      <c r="C147" s="7" t="s">
        <v>83</v>
      </c>
      <c r="D147" s="8">
        <v>75.94276098012504</v>
      </c>
      <c r="E147" s="14">
        <v>20.9</v>
      </c>
      <c r="F147" s="10">
        <v>0</v>
      </c>
      <c r="G147" s="7">
        <v>14</v>
      </c>
      <c r="H147" s="7">
        <v>0</v>
      </c>
      <c r="I147" s="10">
        <v>0</v>
      </c>
      <c r="J147" s="7">
        <v>10</v>
      </c>
      <c r="K147" s="7">
        <v>0</v>
      </c>
      <c r="L147" s="10">
        <v>0</v>
      </c>
      <c r="M147" s="10">
        <v>0</v>
      </c>
      <c r="N147" s="7">
        <v>0</v>
      </c>
      <c r="O147" s="7">
        <v>0.5</v>
      </c>
      <c r="P147" s="11">
        <v>0.465</v>
      </c>
      <c r="Q147" s="10">
        <v>0</v>
      </c>
      <c r="R147" s="7">
        <v>0</v>
      </c>
      <c r="S147" s="7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4">
        <v>18.5</v>
      </c>
      <c r="AA147" s="10">
        <v>0</v>
      </c>
      <c r="AB147" s="14">
        <v>27.1</v>
      </c>
      <c r="AC147" s="10">
        <v>0</v>
      </c>
      <c r="AD147" s="7">
        <v>573</v>
      </c>
      <c r="AE147" s="14">
        <v>98.8</v>
      </c>
      <c r="AF147" s="14">
        <v>81.8</v>
      </c>
      <c r="AG147" s="10">
        <v>5.23</v>
      </c>
      <c r="AH147" s="7">
        <v>341</v>
      </c>
      <c r="AI147" s="14">
        <v>78.5</v>
      </c>
      <c r="AJ147" s="14">
        <v>68.1</v>
      </c>
      <c r="AK147" s="10">
        <v>4.04</v>
      </c>
      <c r="AL147" s="10">
        <v>0</v>
      </c>
      <c r="AM147" s="7">
        <v>685</v>
      </c>
      <c r="AN147" s="12">
        <v>0.5</v>
      </c>
      <c r="AO147" s="7">
        <v>120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</row>
    <row r="148" spans="1:49" ht="12.75">
      <c r="A148" s="7" t="s">
        <v>616</v>
      </c>
      <c r="B148" s="20" t="s">
        <v>513</v>
      </c>
      <c r="C148" s="7" t="s">
        <v>83</v>
      </c>
      <c r="D148" s="8">
        <v>39.47833963645126</v>
      </c>
      <c r="E148" s="14">
        <v>10.8</v>
      </c>
      <c r="F148" s="10">
        <v>0</v>
      </c>
      <c r="G148" s="7">
        <v>14</v>
      </c>
      <c r="H148" s="7">
        <v>0</v>
      </c>
      <c r="I148" s="10">
        <v>0</v>
      </c>
      <c r="J148" s="7">
        <v>10</v>
      </c>
      <c r="K148" s="7">
        <v>0</v>
      </c>
      <c r="L148" s="10">
        <v>0</v>
      </c>
      <c r="M148" s="10">
        <v>0</v>
      </c>
      <c r="N148" s="7">
        <v>0</v>
      </c>
      <c r="O148" s="7">
        <v>0.25</v>
      </c>
      <c r="P148" s="11">
        <v>0.233</v>
      </c>
      <c r="Q148" s="10">
        <v>0</v>
      </c>
      <c r="R148" s="7">
        <v>0</v>
      </c>
      <c r="S148" s="7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4">
        <v>39.9</v>
      </c>
      <c r="AA148" s="10">
        <v>0</v>
      </c>
      <c r="AB148" s="14">
        <v>57.1</v>
      </c>
      <c r="AC148" s="10">
        <v>0</v>
      </c>
      <c r="AD148" s="7">
        <v>310</v>
      </c>
      <c r="AE148" s="14">
        <v>52.4</v>
      </c>
      <c r="AF148" s="14">
        <v>44.3</v>
      </c>
      <c r="AG148" s="10">
        <v>5.35</v>
      </c>
      <c r="AH148" s="7">
        <v>186</v>
      </c>
      <c r="AI148" s="14">
        <v>41.8</v>
      </c>
      <c r="AJ148" s="14">
        <v>37.2</v>
      </c>
      <c r="AK148" s="10">
        <v>4.14</v>
      </c>
      <c r="AL148" s="10">
        <v>0</v>
      </c>
      <c r="AM148" s="7">
        <v>362</v>
      </c>
      <c r="AN148" s="12">
        <v>0.25</v>
      </c>
      <c r="AO148" s="14">
        <v>62.6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</row>
    <row r="149" spans="1:49" ht="12.75">
      <c r="A149" s="7" t="s">
        <v>617</v>
      </c>
      <c r="B149" s="20" t="s">
        <v>513</v>
      </c>
      <c r="C149" s="7" t="s">
        <v>83</v>
      </c>
      <c r="D149" s="8">
        <v>58.07409283608221</v>
      </c>
      <c r="E149" s="14">
        <v>16</v>
      </c>
      <c r="F149" s="10">
        <v>0</v>
      </c>
      <c r="G149" s="7">
        <v>14</v>
      </c>
      <c r="H149" s="7">
        <v>0</v>
      </c>
      <c r="I149" s="10">
        <v>0</v>
      </c>
      <c r="J149" s="7">
        <v>10</v>
      </c>
      <c r="K149" s="7">
        <v>0</v>
      </c>
      <c r="L149" s="10">
        <v>0</v>
      </c>
      <c r="M149" s="10">
        <v>0</v>
      </c>
      <c r="N149" s="7">
        <v>0</v>
      </c>
      <c r="O149" s="7">
        <v>0.375</v>
      </c>
      <c r="P149" s="11">
        <v>0.349</v>
      </c>
      <c r="Q149" s="10">
        <v>0</v>
      </c>
      <c r="R149" s="7">
        <v>0</v>
      </c>
      <c r="S149" s="7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4">
        <v>25.7</v>
      </c>
      <c r="AA149" s="10">
        <v>0</v>
      </c>
      <c r="AB149" s="14">
        <v>37.1</v>
      </c>
      <c r="AC149" s="10">
        <v>0</v>
      </c>
      <c r="AD149" s="7">
        <v>447</v>
      </c>
      <c r="AE149" s="14">
        <v>76.3</v>
      </c>
      <c r="AF149" s="14">
        <v>63.9</v>
      </c>
      <c r="AG149" s="10">
        <v>5.29</v>
      </c>
      <c r="AH149" s="7">
        <v>267</v>
      </c>
      <c r="AI149" s="14">
        <v>60.7</v>
      </c>
      <c r="AJ149" s="14">
        <v>53.4</v>
      </c>
      <c r="AK149" s="10">
        <v>4.09</v>
      </c>
      <c r="AL149" s="10">
        <v>0</v>
      </c>
      <c r="AM149" s="7">
        <v>528</v>
      </c>
      <c r="AN149" s="12">
        <v>0.375</v>
      </c>
      <c r="AO149" s="14">
        <v>91.8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</row>
    <row r="150" spans="1:49" ht="12.75">
      <c r="A150" s="7" t="s">
        <v>618</v>
      </c>
      <c r="B150" s="20" t="s">
        <v>513</v>
      </c>
      <c r="C150" s="7" t="s">
        <v>83</v>
      </c>
      <c r="D150" s="8">
        <v>48.865376659881925</v>
      </c>
      <c r="E150" s="14">
        <v>13.4</v>
      </c>
      <c r="F150" s="10">
        <v>0</v>
      </c>
      <c r="G150" s="7">
        <v>14</v>
      </c>
      <c r="H150" s="7">
        <v>0</v>
      </c>
      <c r="I150" s="10">
        <v>0</v>
      </c>
      <c r="J150" s="7">
        <v>10</v>
      </c>
      <c r="K150" s="7">
        <v>0</v>
      </c>
      <c r="L150" s="10">
        <v>0</v>
      </c>
      <c r="M150" s="10">
        <v>0</v>
      </c>
      <c r="N150" s="7">
        <v>0</v>
      </c>
      <c r="O150" s="7">
        <v>0.3125</v>
      </c>
      <c r="P150" s="11">
        <v>0.291</v>
      </c>
      <c r="Q150" s="10">
        <v>0</v>
      </c>
      <c r="R150" s="7">
        <v>0</v>
      </c>
      <c r="S150" s="7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4">
        <v>31.4</v>
      </c>
      <c r="AA150" s="10">
        <v>0</v>
      </c>
      <c r="AB150" s="14">
        <v>45.1</v>
      </c>
      <c r="AC150" s="10">
        <v>0</v>
      </c>
      <c r="AD150" s="7">
        <v>380</v>
      </c>
      <c r="AE150" s="14">
        <v>64.6</v>
      </c>
      <c r="AF150" s="14">
        <v>54.3</v>
      </c>
      <c r="AG150" s="10">
        <v>5.32</v>
      </c>
      <c r="AH150" s="7">
        <v>227</v>
      </c>
      <c r="AI150" s="14">
        <v>51.4</v>
      </c>
      <c r="AJ150" s="14">
        <v>45.5</v>
      </c>
      <c r="AK150" s="10">
        <v>4.12</v>
      </c>
      <c r="AL150" s="10">
        <v>0</v>
      </c>
      <c r="AM150" s="7">
        <v>446</v>
      </c>
      <c r="AN150" s="12">
        <v>0.3125</v>
      </c>
      <c r="AO150" s="14">
        <v>77.4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</row>
    <row r="151" spans="1:49" ht="12.75">
      <c r="A151" s="7" t="s">
        <v>619</v>
      </c>
      <c r="B151" s="20" t="s">
        <v>513</v>
      </c>
      <c r="C151" s="7" t="s">
        <v>83</v>
      </c>
      <c r="D151" s="8">
        <v>93.09940884635752</v>
      </c>
      <c r="E151" s="14">
        <v>25.7</v>
      </c>
      <c r="F151" s="10">
        <v>0</v>
      </c>
      <c r="G151" s="7">
        <v>14</v>
      </c>
      <c r="H151" s="7">
        <v>0</v>
      </c>
      <c r="I151" s="10">
        <v>0</v>
      </c>
      <c r="J151" s="7">
        <v>10</v>
      </c>
      <c r="K151" s="7">
        <v>0</v>
      </c>
      <c r="L151" s="10">
        <v>0</v>
      </c>
      <c r="M151" s="10">
        <v>0</v>
      </c>
      <c r="N151" s="7">
        <v>0</v>
      </c>
      <c r="O151" s="7">
        <v>0.625</v>
      </c>
      <c r="P151" s="11">
        <v>0.581</v>
      </c>
      <c r="Q151" s="10">
        <v>0</v>
      </c>
      <c r="R151" s="7">
        <v>0</v>
      </c>
      <c r="S151" s="7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4">
        <v>14.2</v>
      </c>
      <c r="AA151" s="10">
        <v>0</v>
      </c>
      <c r="AB151" s="14">
        <v>21.1</v>
      </c>
      <c r="AC151" s="10">
        <v>0</v>
      </c>
      <c r="AD151" s="7">
        <v>687</v>
      </c>
      <c r="AE151" s="7">
        <v>120</v>
      </c>
      <c r="AF151" s="14">
        <v>98.2</v>
      </c>
      <c r="AG151" s="10">
        <v>5.17</v>
      </c>
      <c r="AH151" s="7">
        <v>407</v>
      </c>
      <c r="AI151" s="14">
        <v>95.1</v>
      </c>
      <c r="AJ151" s="14">
        <v>81.5</v>
      </c>
      <c r="AK151" s="10">
        <v>3.98</v>
      </c>
      <c r="AL151" s="10">
        <v>0</v>
      </c>
      <c r="AM151" s="7">
        <v>832</v>
      </c>
      <c r="AN151" s="12">
        <v>0.625</v>
      </c>
      <c r="AO151" s="7">
        <v>146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</row>
    <row r="152" spans="1:49" ht="12.75">
      <c r="A152" s="7" t="s">
        <v>620</v>
      </c>
      <c r="B152" s="20" t="s">
        <v>513</v>
      </c>
      <c r="C152" s="7" t="s">
        <v>83</v>
      </c>
      <c r="D152" s="8">
        <v>89.55387209123616</v>
      </c>
      <c r="E152" s="14">
        <v>24.6</v>
      </c>
      <c r="F152" s="10">
        <v>0</v>
      </c>
      <c r="G152" s="7">
        <v>14</v>
      </c>
      <c r="H152" s="7">
        <v>0</v>
      </c>
      <c r="I152" s="10">
        <v>0</v>
      </c>
      <c r="J152" s="7">
        <v>14</v>
      </c>
      <c r="K152" s="7">
        <v>0</v>
      </c>
      <c r="L152" s="10">
        <v>0</v>
      </c>
      <c r="M152" s="10">
        <v>0</v>
      </c>
      <c r="N152" s="7">
        <v>0</v>
      </c>
      <c r="O152" s="7">
        <v>0.5</v>
      </c>
      <c r="P152" s="11">
        <v>0.465</v>
      </c>
      <c r="Q152" s="10">
        <v>0</v>
      </c>
      <c r="R152" s="7">
        <v>0</v>
      </c>
      <c r="S152" s="7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4">
        <v>27.1</v>
      </c>
      <c r="AA152" s="10">
        <v>0</v>
      </c>
      <c r="AB152" s="14">
        <v>27.1</v>
      </c>
      <c r="AC152" s="10">
        <v>0</v>
      </c>
      <c r="AD152" s="7">
        <v>743</v>
      </c>
      <c r="AE152" s="7">
        <v>124</v>
      </c>
      <c r="AF152" s="7">
        <v>106</v>
      </c>
      <c r="AG152" s="10">
        <v>5.49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7">
        <v>1170</v>
      </c>
      <c r="AN152" s="10">
        <v>0</v>
      </c>
      <c r="AO152" s="7">
        <v>170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</row>
    <row r="153" spans="1:49" ht="12.75">
      <c r="A153" s="7" t="s">
        <v>621</v>
      </c>
      <c r="B153" s="20" t="s">
        <v>513</v>
      </c>
      <c r="C153" s="7" t="s">
        <v>83</v>
      </c>
      <c r="D153" s="8">
        <v>68.23912650274887</v>
      </c>
      <c r="E153" s="14">
        <v>18.7</v>
      </c>
      <c r="F153" s="10">
        <v>0</v>
      </c>
      <c r="G153" s="7">
        <v>14</v>
      </c>
      <c r="H153" s="7">
        <v>0</v>
      </c>
      <c r="I153" s="10">
        <v>0</v>
      </c>
      <c r="J153" s="7">
        <v>14</v>
      </c>
      <c r="K153" s="7">
        <v>0</v>
      </c>
      <c r="L153" s="10">
        <v>0</v>
      </c>
      <c r="M153" s="10">
        <v>0</v>
      </c>
      <c r="N153" s="7">
        <v>0</v>
      </c>
      <c r="O153" s="7">
        <v>0.375</v>
      </c>
      <c r="P153" s="11">
        <v>0.349</v>
      </c>
      <c r="Q153" s="10">
        <v>0</v>
      </c>
      <c r="R153" s="7">
        <v>0</v>
      </c>
      <c r="S153" s="7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4">
        <v>37.1</v>
      </c>
      <c r="AA153" s="10">
        <v>0</v>
      </c>
      <c r="AB153" s="14">
        <v>37.1</v>
      </c>
      <c r="AC153" s="10">
        <v>0</v>
      </c>
      <c r="AD153" s="7">
        <v>577</v>
      </c>
      <c r="AE153" s="14">
        <v>95.4</v>
      </c>
      <c r="AF153" s="14">
        <v>82.5</v>
      </c>
      <c r="AG153" s="10">
        <v>5.55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7">
        <v>900</v>
      </c>
      <c r="AN153" s="10">
        <v>0</v>
      </c>
      <c r="AO153" s="7">
        <v>130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</row>
    <row r="154" spans="1:49" ht="12.75">
      <c r="A154" s="7" t="s">
        <v>622</v>
      </c>
      <c r="B154" s="20" t="s">
        <v>513</v>
      </c>
      <c r="C154" s="7" t="s">
        <v>83</v>
      </c>
      <c r="D154" s="8">
        <v>57.31332510432637</v>
      </c>
      <c r="E154" s="14">
        <v>15.7</v>
      </c>
      <c r="F154" s="10">
        <v>0</v>
      </c>
      <c r="G154" s="7">
        <v>14</v>
      </c>
      <c r="H154" s="7">
        <v>0</v>
      </c>
      <c r="I154" s="10">
        <v>0</v>
      </c>
      <c r="J154" s="7">
        <v>14</v>
      </c>
      <c r="K154" s="7">
        <v>0</v>
      </c>
      <c r="L154" s="10">
        <v>0</v>
      </c>
      <c r="M154" s="10">
        <v>0</v>
      </c>
      <c r="N154" s="7">
        <v>0</v>
      </c>
      <c r="O154" s="7">
        <v>0.3125</v>
      </c>
      <c r="P154" s="11">
        <v>0.291</v>
      </c>
      <c r="Q154" s="10">
        <v>0</v>
      </c>
      <c r="R154" s="7">
        <v>0</v>
      </c>
      <c r="S154" s="7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4">
        <v>45.1</v>
      </c>
      <c r="AA154" s="10">
        <v>0</v>
      </c>
      <c r="AB154" s="14">
        <v>45.1</v>
      </c>
      <c r="AC154" s="10">
        <v>0</v>
      </c>
      <c r="AD154" s="7">
        <v>490</v>
      </c>
      <c r="AE154" s="14">
        <v>80.5</v>
      </c>
      <c r="AF154" s="14">
        <v>69.9</v>
      </c>
      <c r="AG154" s="10">
        <v>5.58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7">
        <v>759</v>
      </c>
      <c r="AN154" s="10">
        <v>0</v>
      </c>
      <c r="AO154" s="7">
        <v>109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</row>
    <row r="155" spans="1:49" ht="12.75">
      <c r="A155" s="7" t="s">
        <v>623</v>
      </c>
      <c r="B155" s="20" t="s">
        <v>513</v>
      </c>
      <c r="C155" s="7" t="s">
        <v>83</v>
      </c>
      <c r="D155" s="30">
        <v>110</v>
      </c>
      <c r="E155" s="14">
        <v>30.3</v>
      </c>
      <c r="F155" s="10">
        <v>0</v>
      </c>
      <c r="G155" s="7">
        <v>14</v>
      </c>
      <c r="H155" s="7">
        <v>0</v>
      </c>
      <c r="I155" s="10">
        <v>0</v>
      </c>
      <c r="J155" s="7">
        <v>14</v>
      </c>
      <c r="K155" s="7">
        <v>0</v>
      </c>
      <c r="L155" s="10">
        <v>0</v>
      </c>
      <c r="M155" s="10">
        <v>0</v>
      </c>
      <c r="N155" s="7">
        <v>0</v>
      </c>
      <c r="O155" s="7">
        <v>0.625</v>
      </c>
      <c r="P155" s="11">
        <v>0.581</v>
      </c>
      <c r="Q155" s="10">
        <v>0</v>
      </c>
      <c r="R155" s="7">
        <v>0</v>
      </c>
      <c r="S155" s="7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4">
        <v>21.1</v>
      </c>
      <c r="AA155" s="10">
        <v>0</v>
      </c>
      <c r="AB155" s="14">
        <v>21.1</v>
      </c>
      <c r="AC155" s="10">
        <v>0</v>
      </c>
      <c r="AD155" s="7">
        <v>897</v>
      </c>
      <c r="AE155" s="7">
        <v>151</v>
      </c>
      <c r="AF155" s="7">
        <v>128</v>
      </c>
      <c r="AG155" s="10">
        <v>5.44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7">
        <v>1430</v>
      </c>
      <c r="AN155" s="10">
        <v>0</v>
      </c>
      <c r="AO155" s="7">
        <v>208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</row>
    <row r="156" spans="1:49" ht="12.75">
      <c r="A156" s="7" t="s">
        <v>624</v>
      </c>
      <c r="B156" s="20" t="s">
        <v>513</v>
      </c>
      <c r="C156" s="7" t="s">
        <v>83</v>
      </c>
      <c r="D156" s="8">
        <v>55.52609431345838</v>
      </c>
      <c r="E156" s="14">
        <v>15.3</v>
      </c>
      <c r="F156" s="10">
        <v>0</v>
      </c>
      <c r="G156" s="7">
        <v>14</v>
      </c>
      <c r="H156" s="7">
        <v>0</v>
      </c>
      <c r="I156" s="10">
        <v>0</v>
      </c>
      <c r="J156" s="7">
        <v>4</v>
      </c>
      <c r="K156" s="7">
        <v>0</v>
      </c>
      <c r="L156" s="10">
        <v>0</v>
      </c>
      <c r="M156" s="10">
        <v>0</v>
      </c>
      <c r="N156" s="7">
        <v>0</v>
      </c>
      <c r="O156" s="7">
        <v>0.5</v>
      </c>
      <c r="P156" s="11">
        <v>0.465</v>
      </c>
      <c r="Q156" s="10">
        <v>0</v>
      </c>
      <c r="R156" s="7">
        <v>0</v>
      </c>
      <c r="S156" s="7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5.6</v>
      </c>
      <c r="AA156" s="10">
        <v>0</v>
      </c>
      <c r="AB156" s="14">
        <v>27.1</v>
      </c>
      <c r="AC156" s="10">
        <v>0</v>
      </c>
      <c r="AD156" s="7">
        <v>317</v>
      </c>
      <c r="AE156" s="14">
        <v>61</v>
      </c>
      <c r="AF156" s="14">
        <v>45.3</v>
      </c>
      <c r="AG156" s="10">
        <v>4.55</v>
      </c>
      <c r="AH156" s="14">
        <v>41.2</v>
      </c>
      <c r="AI156" s="14">
        <v>24.1</v>
      </c>
      <c r="AJ156" s="14">
        <v>20.6</v>
      </c>
      <c r="AK156" s="10">
        <v>1.64</v>
      </c>
      <c r="AL156" s="10">
        <v>0</v>
      </c>
      <c r="AM156" s="7">
        <v>127</v>
      </c>
      <c r="AN156" s="12">
        <v>0.5</v>
      </c>
      <c r="AO156" s="14">
        <v>44.1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</row>
    <row r="157" spans="1:49" ht="12.75">
      <c r="A157" s="7" t="s">
        <v>625</v>
      </c>
      <c r="B157" s="20" t="s">
        <v>513</v>
      </c>
      <c r="C157" s="7" t="s">
        <v>83</v>
      </c>
      <c r="D157" s="8">
        <v>29.24958963645126</v>
      </c>
      <c r="E157" s="10">
        <v>8.03</v>
      </c>
      <c r="F157" s="10">
        <v>0</v>
      </c>
      <c r="G157" s="7">
        <v>14</v>
      </c>
      <c r="H157" s="7">
        <v>0</v>
      </c>
      <c r="I157" s="10">
        <v>0</v>
      </c>
      <c r="J157" s="7">
        <v>4</v>
      </c>
      <c r="K157" s="7">
        <v>0</v>
      </c>
      <c r="L157" s="10">
        <v>0</v>
      </c>
      <c r="M157" s="10">
        <v>0</v>
      </c>
      <c r="N157" s="7">
        <v>0</v>
      </c>
      <c r="O157" s="7">
        <v>0.25</v>
      </c>
      <c r="P157" s="11">
        <v>0.233</v>
      </c>
      <c r="Q157" s="10">
        <v>0</v>
      </c>
      <c r="R157" s="7">
        <v>0</v>
      </c>
      <c r="S157" s="7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4">
        <v>14.2</v>
      </c>
      <c r="AA157" s="10">
        <v>0</v>
      </c>
      <c r="AB157" s="14">
        <v>57.1</v>
      </c>
      <c r="AC157" s="10">
        <v>0</v>
      </c>
      <c r="AD157" s="7">
        <v>178</v>
      </c>
      <c r="AE157" s="14">
        <v>33.2</v>
      </c>
      <c r="AF157" s="14">
        <v>25.4</v>
      </c>
      <c r="AG157" s="10">
        <v>4.71</v>
      </c>
      <c r="AH157" s="14">
        <v>24.4</v>
      </c>
      <c r="AI157" s="14">
        <v>13.5</v>
      </c>
      <c r="AJ157" s="14">
        <v>12.2</v>
      </c>
      <c r="AK157" s="10">
        <v>1.74</v>
      </c>
      <c r="AL157" s="10">
        <v>0</v>
      </c>
      <c r="AM157" s="14">
        <v>72.4</v>
      </c>
      <c r="AN157" s="12">
        <v>0.25</v>
      </c>
      <c r="AO157" s="14">
        <v>24.1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</row>
    <row r="158" spans="1:49" ht="12.75">
      <c r="A158" s="7" t="s">
        <v>626</v>
      </c>
      <c r="B158" s="20" t="s">
        <v>513</v>
      </c>
      <c r="C158" s="7" t="s">
        <v>83</v>
      </c>
      <c r="D158" s="8">
        <v>22.118253520796696</v>
      </c>
      <c r="E158" s="10">
        <v>6.06</v>
      </c>
      <c r="F158" s="10">
        <v>0</v>
      </c>
      <c r="G158" s="7">
        <v>14</v>
      </c>
      <c r="H158" s="7">
        <v>0</v>
      </c>
      <c r="I158" s="10">
        <v>0</v>
      </c>
      <c r="J158" s="7">
        <v>4</v>
      </c>
      <c r="K158" s="7">
        <v>0</v>
      </c>
      <c r="L158" s="10">
        <v>0</v>
      </c>
      <c r="M158" s="10">
        <v>0</v>
      </c>
      <c r="N158" s="7">
        <v>0</v>
      </c>
      <c r="O158" s="7">
        <v>0.1875</v>
      </c>
      <c r="P158" s="11">
        <v>0.174</v>
      </c>
      <c r="Q158" s="10">
        <v>0</v>
      </c>
      <c r="R158" s="7">
        <v>0</v>
      </c>
      <c r="S158" s="7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4">
        <v>20</v>
      </c>
      <c r="AA158" s="10">
        <v>0</v>
      </c>
      <c r="AB158" s="14">
        <v>77.5</v>
      </c>
      <c r="AC158" s="10">
        <v>0</v>
      </c>
      <c r="AD158" s="7">
        <v>137</v>
      </c>
      <c r="AE158" s="14">
        <v>25.3</v>
      </c>
      <c r="AF158" s="14">
        <v>19.5</v>
      </c>
      <c r="AG158" s="10">
        <v>4.74</v>
      </c>
      <c r="AH158" s="14">
        <v>19</v>
      </c>
      <c r="AI158" s="14">
        <v>10.3</v>
      </c>
      <c r="AJ158" s="10">
        <v>9.48</v>
      </c>
      <c r="AK158" s="10">
        <v>1.77</v>
      </c>
      <c r="AL158" s="10">
        <v>0</v>
      </c>
      <c r="AM158" s="14">
        <v>55.8</v>
      </c>
      <c r="AN158" s="12">
        <v>0.1875</v>
      </c>
      <c r="AO158" s="14">
        <v>18.4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</row>
    <row r="159" spans="1:49" ht="12.75">
      <c r="A159" s="7" t="s">
        <v>627</v>
      </c>
      <c r="B159" s="20" t="s">
        <v>513</v>
      </c>
      <c r="C159" s="7" t="s">
        <v>83</v>
      </c>
      <c r="D159" s="8">
        <v>42.749342836082214</v>
      </c>
      <c r="E159" s="14">
        <v>11.8</v>
      </c>
      <c r="F159" s="10">
        <v>0</v>
      </c>
      <c r="G159" s="7">
        <v>14</v>
      </c>
      <c r="H159" s="7">
        <v>0</v>
      </c>
      <c r="I159" s="10">
        <v>0</v>
      </c>
      <c r="J159" s="7">
        <v>4</v>
      </c>
      <c r="K159" s="7">
        <v>0</v>
      </c>
      <c r="L159" s="10">
        <v>0</v>
      </c>
      <c r="M159" s="10">
        <v>0</v>
      </c>
      <c r="N159" s="7">
        <v>0</v>
      </c>
      <c r="O159" s="7">
        <v>0.375</v>
      </c>
      <c r="P159" s="11">
        <v>0.349</v>
      </c>
      <c r="Q159" s="10">
        <v>0</v>
      </c>
      <c r="R159" s="7">
        <v>0</v>
      </c>
      <c r="S159" s="7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8.46</v>
      </c>
      <c r="AA159" s="10">
        <v>0</v>
      </c>
      <c r="AB159" s="14">
        <v>37.1</v>
      </c>
      <c r="AC159" s="10">
        <v>0</v>
      </c>
      <c r="AD159" s="7">
        <v>252</v>
      </c>
      <c r="AE159" s="14">
        <v>47.8</v>
      </c>
      <c r="AF159" s="14">
        <v>36</v>
      </c>
      <c r="AG159" s="10">
        <v>4.63</v>
      </c>
      <c r="AH159" s="14">
        <v>33.6</v>
      </c>
      <c r="AI159" s="14">
        <v>19.1</v>
      </c>
      <c r="AJ159" s="14">
        <v>16.8</v>
      </c>
      <c r="AK159" s="10">
        <v>1.69</v>
      </c>
      <c r="AL159" s="10">
        <v>0</v>
      </c>
      <c r="AM159" s="7">
        <v>102</v>
      </c>
      <c r="AN159" s="12">
        <v>0.375</v>
      </c>
      <c r="AO159" s="14">
        <v>34.6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</row>
    <row r="160" spans="1:49" ht="12.75">
      <c r="A160" s="7" t="s">
        <v>628</v>
      </c>
      <c r="B160" s="20" t="s">
        <v>513</v>
      </c>
      <c r="C160" s="7" t="s">
        <v>83</v>
      </c>
      <c r="D160" s="8">
        <v>36.08862665988192</v>
      </c>
      <c r="E160" s="10">
        <v>9.92</v>
      </c>
      <c r="F160" s="10">
        <v>0</v>
      </c>
      <c r="G160" s="7">
        <v>14</v>
      </c>
      <c r="H160" s="7">
        <v>0</v>
      </c>
      <c r="I160" s="10">
        <v>0</v>
      </c>
      <c r="J160" s="7">
        <v>4</v>
      </c>
      <c r="K160" s="7">
        <v>0</v>
      </c>
      <c r="L160" s="10">
        <v>0</v>
      </c>
      <c r="M160" s="10">
        <v>0</v>
      </c>
      <c r="N160" s="7">
        <v>0</v>
      </c>
      <c r="O160" s="7">
        <v>0.3125</v>
      </c>
      <c r="P160" s="11">
        <v>0.291</v>
      </c>
      <c r="Q160" s="10">
        <v>0</v>
      </c>
      <c r="R160" s="7">
        <v>0</v>
      </c>
      <c r="S160" s="7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4">
        <v>10.7</v>
      </c>
      <c r="AA160" s="10">
        <v>0</v>
      </c>
      <c r="AB160" s="14">
        <v>45.1</v>
      </c>
      <c r="AC160" s="10">
        <v>0</v>
      </c>
      <c r="AD160" s="7">
        <v>216</v>
      </c>
      <c r="AE160" s="14">
        <v>40.6</v>
      </c>
      <c r="AF160" s="14">
        <v>30.9</v>
      </c>
      <c r="AG160" s="10">
        <v>4.67</v>
      </c>
      <c r="AH160" s="14">
        <v>29.2</v>
      </c>
      <c r="AI160" s="14">
        <v>16.4</v>
      </c>
      <c r="AJ160" s="14">
        <v>14.6</v>
      </c>
      <c r="AK160" s="10">
        <v>1.72</v>
      </c>
      <c r="AL160" s="10">
        <v>0</v>
      </c>
      <c r="AM160" s="14">
        <v>87.7</v>
      </c>
      <c r="AN160" s="12">
        <v>0.3125</v>
      </c>
      <c r="AO160" s="14">
        <v>29.5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</row>
    <row r="161" spans="1:49" ht="12.75">
      <c r="A161" s="7" t="s">
        <v>629</v>
      </c>
      <c r="B161" s="20" t="s">
        <v>513</v>
      </c>
      <c r="C161" s="7" t="s">
        <v>83</v>
      </c>
      <c r="D161" s="8">
        <v>67.5908255130242</v>
      </c>
      <c r="E161" s="14">
        <v>18.7</v>
      </c>
      <c r="F161" s="10">
        <v>0</v>
      </c>
      <c r="G161" s="7">
        <v>14</v>
      </c>
      <c r="H161" s="7">
        <v>0</v>
      </c>
      <c r="I161" s="10">
        <v>0</v>
      </c>
      <c r="J161" s="7">
        <v>4</v>
      </c>
      <c r="K161" s="7">
        <v>0</v>
      </c>
      <c r="L161" s="10">
        <v>0</v>
      </c>
      <c r="M161" s="10">
        <v>0</v>
      </c>
      <c r="N161" s="7">
        <v>0</v>
      </c>
      <c r="O161" s="7">
        <v>0.625</v>
      </c>
      <c r="P161" s="11">
        <v>0.581</v>
      </c>
      <c r="Q161" s="10">
        <v>0</v>
      </c>
      <c r="R161" s="7">
        <v>0</v>
      </c>
      <c r="S161" s="7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3.88</v>
      </c>
      <c r="AA161" s="10">
        <v>0</v>
      </c>
      <c r="AB161" s="14">
        <v>21.1</v>
      </c>
      <c r="AC161" s="10">
        <v>0</v>
      </c>
      <c r="AD161" s="7">
        <v>373</v>
      </c>
      <c r="AE161" s="14">
        <v>73.1</v>
      </c>
      <c r="AF161" s="14">
        <v>53.3</v>
      </c>
      <c r="AG161" s="10">
        <v>4.47</v>
      </c>
      <c r="AH161" s="14">
        <v>47.2</v>
      </c>
      <c r="AI161" s="14">
        <v>28.5</v>
      </c>
      <c r="AJ161" s="14">
        <v>23.6</v>
      </c>
      <c r="AK161" s="10">
        <v>1.59</v>
      </c>
      <c r="AL161" s="10">
        <v>0</v>
      </c>
      <c r="AM161" s="7">
        <v>148</v>
      </c>
      <c r="AN161" s="12">
        <v>0.625</v>
      </c>
      <c r="AO161" s="14">
        <v>52.6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</row>
    <row r="162" spans="1:49" ht="12.75">
      <c r="A162" s="7" t="s">
        <v>630</v>
      </c>
      <c r="B162" s="20" t="s">
        <v>513</v>
      </c>
      <c r="C162" s="7" t="s">
        <v>83</v>
      </c>
      <c r="D162" s="8">
        <v>62.33164986901393</v>
      </c>
      <c r="E162" s="14">
        <v>17.2</v>
      </c>
      <c r="F162" s="10">
        <v>0</v>
      </c>
      <c r="G162" s="7">
        <v>14</v>
      </c>
      <c r="H162" s="7">
        <v>0</v>
      </c>
      <c r="I162" s="10">
        <v>0</v>
      </c>
      <c r="J162" s="7">
        <v>6</v>
      </c>
      <c r="K162" s="7">
        <v>0</v>
      </c>
      <c r="L162" s="10">
        <v>0</v>
      </c>
      <c r="M162" s="10">
        <v>0</v>
      </c>
      <c r="N162" s="7">
        <v>0</v>
      </c>
      <c r="O162" s="7">
        <v>0.5</v>
      </c>
      <c r="P162" s="11">
        <v>0.465</v>
      </c>
      <c r="Q162" s="10">
        <v>0</v>
      </c>
      <c r="R162" s="7">
        <v>0</v>
      </c>
      <c r="S162" s="7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9.9</v>
      </c>
      <c r="AA162" s="10">
        <v>0</v>
      </c>
      <c r="AB162" s="14">
        <v>27.1</v>
      </c>
      <c r="AC162" s="10">
        <v>0</v>
      </c>
      <c r="AD162" s="7">
        <v>402</v>
      </c>
      <c r="AE162" s="14">
        <v>73.6</v>
      </c>
      <c r="AF162" s="14">
        <v>57.4</v>
      </c>
      <c r="AG162" s="10">
        <v>4.84</v>
      </c>
      <c r="AH162" s="7">
        <v>105</v>
      </c>
      <c r="AI162" s="14">
        <v>40.4</v>
      </c>
      <c r="AJ162" s="14">
        <v>35.1</v>
      </c>
      <c r="AK162" s="10">
        <v>2.48</v>
      </c>
      <c r="AL162" s="10">
        <v>0</v>
      </c>
      <c r="AM162" s="7">
        <v>279</v>
      </c>
      <c r="AN162" s="12">
        <v>0.5</v>
      </c>
      <c r="AO162" s="14">
        <v>69.3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</row>
    <row r="163" spans="1:49" ht="12.75">
      <c r="A163" s="7" t="s">
        <v>631</v>
      </c>
      <c r="B163" s="20" t="s">
        <v>513</v>
      </c>
      <c r="C163" s="7" t="s">
        <v>83</v>
      </c>
      <c r="D163" s="8">
        <v>32.6591729697846</v>
      </c>
      <c r="E163" s="10">
        <v>8.96</v>
      </c>
      <c r="F163" s="10">
        <v>0</v>
      </c>
      <c r="G163" s="7">
        <v>14</v>
      </c>
      <c r="H163" s="7">
        <v>0</v>
      </c>
      <c r="I163" s="10">
        <v>0</v>
      </c>
      <c r="J163" s="7">
        <v>6</v>
      </c>
      <c r="K163" s="7">
        <v>0</v>
      </c>
      <c r="L163" s="10">
        <v>0</v>
      </c>
      <c r="M163" s="10">
        <v>0</v>
      </c>
      <c r="N163" s="7">
        <v>0</v>
      </c>
      <c r="O163" s="7">
        <v>0.25</v>
      </c>
      <c r="P163" s="11">
        <v>0.233</v>
      </c>
      <c r="Q163" s="10">
        <v>0</v>
      </c>
      <c r="R163" s="7">
        <v>0</v>
      </c>
      <c r="S163" s="7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4">
        <v>22.8</v>
      </c>
      <c r="AA163" s="10">
        <v>0</v>
      </c>
      <c r="AB163" s="14">
        <v>57.1</v>
      </c>
      <c r="AC163" s="10">
        <v>0</v>
      </c>
      <c r="AD163" s="7">
        <v>222</v>
      </c>
      <c r="AE163" s="14">
        <v>39.6</v>
      </c>
      <c r="AF163" s="14">
        <v>31.7</v>
      </c>
      <c r="AG163" s="10">
        <v>4.98</v>
      </c>
      <c r="AH163" s="14">
        <v>59.6</v>
      </c>
      <c r="AI163" s="14">
        <v>22</v>
      </c>
      <c r="AJ163" s="14">
        <v>19.9</v>
      </c>
      <c r="AK163" s="10">
        <v>2.58</v>
      </c>
      <c r="AL163" s="10">
        <v>0</v>
      </c>
      <c r="AM163" s="7">
        <v>152</v>
      </c>
      <c r="AN163" s="12">
        <v>0.25</v>
      </c>
      <c r="AO163" s="14">
        <v>36.9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</row>
    <row r="164" spans="1:49" ht="12.75">
      <c r="A164" s="7" t="s">
        <v>632</v>
      </c>
      <c r="B164" s="20" t="s">
        <v>513</v>
      </c>
      <c r="C164" s="7" t="s">
        <v>83</v>
      </c>
      <c r="D164" s="8">
        <v>24.664892409685585</v>
      </c>
      <c r="E164" s="10">
        <v>6.76</v>
      </c>
      <c r="F164" s="10">
        <v>0</v>
      </c>
      <c r="G164" s="7">
        <v>14</v>
      </c>
      <c r="H164" s="7">
        <v>0</v>
      </c>
      <c r="I164" s="10">
        <v>0</v>
      </c>
      <c r="J164" s="7">
        <v>6</v>
      </c>
      <c r="K164" s="7">
        <v>0</v>
      </c>
      <c r="L164" s="10">
        <v>0</v>
      </c>
      <c r="M164" s="10">
        <v>0</v>
      </c>
      <c r="N164" s="7">
        <v>0</v>
      </c>
      <c r="O164" s="7">
        <v>0.1875</v>
      </c>
      <c r="P164" s="11">
        <v>0.174</v>
      </c>
      <c r="Q164" s="10">
        <v>0</v>
      </c>
      <c r="R164" s="7">
        <v>0</v>
      </c>
      <c r="S164" s="7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4">
        <v>31.5</v>
      </c>
      <c r="AA164" s="10">
        <v>0</v>
      </c>
      <c r="AB164" s="14">
        <v>77.5</v>
      </c>
      <c r="AC164" s="10">
        <v>0</v>
      </c>
      <c r="AD164" s="7">
        <v>170</v>
      </c>
      <c r="AE164" s="14">
        <v>30.1</v>
      </c>
      <c r="AF164" s="14">
        <v>24.3</v>
      </c>
      <c r="AG164" s="10">
        <v>5.01</v>
      </c>
      <c r="AH164" s="14">
        <v>45.9</v>
      </c>
      <c r="AI164" s="14">
        <v>16.7</v>
      </c>
      <c r="AJ164" s="14">
        <v>15.3</v>
      </c>
      <c r="AK164" s="10">
        <v>2.61</v>
      </c>
      <c r="AL164" s="10">
        <v>0</v>
      </c>
      <c r="AM164" s="7">
        <v>116</v>
      </c>
      <c r="AN164" s="12">
        <v>0.1875</v>
      </c>
      <c r="AO164" s="14">
        <v>28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</row>
    <row r="165" spans="1:49" ht="12.75">
      <c r="A165" s="7" t="s">
        <v>633</v>
      </c>
      <c r="B165" s="20" t="s">
        <v>513</v>
      </c>
      <c r="C165" s="7" t="s">
        <v>83</v>
      </c>
      <c r="D165" s="8">
        <v>47.85759283608221</v>
      </c>
      <c r="E165" s="14">
        <v>13.2</v>
      </c>
      <c r="F165" s="10">
        <v>0</v>
      </c>
      <c r="G165" s="7">
        <v>14</v>
      </c>
      <c r="H165" s="7">
        <v>0</v>
      </c>
      <c r="I165" s="10">
        <v>0</v>
      </c>
      <c r="J165" s="7">
        <v>6</v>
      </c>
      <c r="K165" s="7">
        <v>0</v>
      </c>
      <c r="L165" s="10">
        <v>0</v>
      </c>
      <c r="M165" s="10">
        <v>0</v>
      </c>
      <c r="N165" s="7">
        <v>0</v>
      </c>
      <c r="O165" s="7">
        <v>0.375</v>
      </c>
      <c r="P165" s="11">
        <v>0.349</v>
      </c>
      <c r="Q165" s="10">
        <v>0</v>
      </c>
      <c r="R165" s="7">
        <v>0</v>
      </c>
      <c r="S165" s="7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4">
        <v>14.2</v>
      </c>
      <c r="AA165" s="10">
        <v>0</v>
      </c>
      <c r="AB165" s="14">
        <v>37.1</v>
      </c>
      <c r="AC165" s="10">
        <v>0</v>
      </c>
      <c r="AD165" s="7">
        <v>317</v>
      </c>
      <c r="AE165" s="14">
        <v>57.3</v>
      </c>
      <c r="AF165" s="14">
        <v>45.3</v>
      </c>
      <c r="AG165" s="10">
        <v>4.91</v>
      </c>
      <c r="AH165" s="14">
        <v>84.1</v>
      </c>
      <c r="AI165" s="14">
        <v>31.6</v>
      </c>
      <c r="AJ165" s="14">
        <v>28</v>
      </c>
      <c r="AK165" s="10">
        <v>2.53</v>
      </c>
      <c r="AL165" s="10">
        <v>0</v>
      </c>
      <c r="AM165" s="7">
        <v>219</v>
      </c>
      <c r="AN165" s="12">
        <v>0.375</v>
      </c>
      <c r="AO165" s="14">
        <v>53.7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</row>
    <row r="166" spans="1:49" ht="12.75">
      <c r="A166" s="7" t="s">
        <v>634</v>
      </c>
      <c r="B166" s="20" t="s">
        <v>513</v>
      </c>
      <c r="C166" s="7" t="s">
        <v>83</v>
      </c>
      <c r="D166" s="8">
        <v>40.34754332654859</v>
      </c>
      <c r="E166" s="14">
        <v>11.1</v>
      </c>
      <c r="F166" s="10">
        <v>0</v>
      </c>
      <c r="G166" s="7">
        <v>14</v>
      </c>
      <c r="H166" s="7">
        <v>0</v>
      </c>
      <c r="I166" s="10">
        <v>0</v>
      </c>
      <c r="J166" s="7">
        <v>6</v>
      </c>
      <c r="K166" s="7">
        <v>0</v>
      </c>
      <c r="L166" s="10">
        <v>0</v>
      </c>
      <c r="M166" s="10">
        <v>0</v>
      </c>
      <c r="N166" s="7">
        <v>0</v>
      </c>
      <c r="O166" s="7">
        <v>0.3125</v>
      </c>
      <c r="P166" s="11">
        <v>0.291</v>
      </c>
      <c r="Q166" s="10">
        <v>0</v>
      </c>
      <c r="R166" s="7">
        <v>0</v>
      </c>
      <c r="S166" s="7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4">
        <v>17.6</v>
      </c>
      <c r="AA166" s="10">
        <v>0</v>
      </c>
      <c r="AB166" s="14">
        <v>45.1</v>
      </c>
      <c r="AC166" s="10">
        <v>0</v>
      </c>
      <c r="AD166" s="7">
        <v>271</v>
      </c>
      <c r="AE166" s="14">
        <v>48.6</v>
      </c>
      <c r="AF166" s="14">
        <v>38.7</v>
      </c>
      <c r="AG166" s="10">
        <v>4.94</v>
      </c>
      <c r="AH166" s="14">
        <v>72.3</v>
      </c>
      <c r="AI166" s="14">
        <v>26.9</v>
      </c>
      <c r="AJ166" s="14">
        <v>24.1</v>
      </c>
      <c r="AK166" s="10">
        <v>2.55</v>
      </c>
      <c r="AL166" s="10">
        <v>0</v>
      </c>
      <c r="AM166" s="7">
        <v>186</v>
      </c>
      <c r="AN166" s="12">
        <v>0.3125</v>
      </c>
      <c r="AO166" s="14">
        <v>45.5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</row>
    <row r="167" spans="1:49" ht="12.75">
      <c r="A167" s="7" t="s">
        <v>635</v>
      </c>
      <c r="B167" s="20" t="s">
        <v>513</v>
      </c>
      <c r="C167" s="7" t="s">
        <v>83</v>
      </c>
      <c r="D167" s="8">
        <v>76.0936866241353</v>
      </c>
      <c r="E167" s="14">
        <v>21</v>
      </c>
      <c r="F167" s="10">
        <v>0</v>
      </c>
      <c r="G167" s="7">
        <v>14</v>
      </c>
      <c r="H167" s="7">
        <v>0</v>
      </c>
      <c r="I167" s="10">
        <v>0</v>
      </c>
      <c r="J167" s="7">
        <v>10</v>
      </c>
      <c r="K167" s="7">
        <v>0</v>
      </c>
      <c r="L167" s="10">
        <v>0</v>
      </c>
      <c r="M167" s="10">
        <v>0</v>
      </c>
      <c r="N167" s="7">
        <v>0</v>
      </c>
      <c r="O167" s="7">
        <v>0.625</v>
      </c>
      <c r="P167" s="11">
        <v>0.581</v>
      </c>
      <c r="Q167" s="10">
        <v>0</v>
      </c>
      <c r="R167" s="7">
        <v>0</v>
      </c>
      <c r="S167" s="7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7.33</v>
      </c>
      <c r="AA167" s="10">
        <v>0</v>
      </c>
      <c r="AB167" s="14">
        <v>21.1</v>
      </c>
      <c r="AC167" s="10">
        <v>0</v>
      </c>
      <c r="AD167" s="7">
        <v>478</v>
      </c>
      <c r="AE167" s="14">
        <v>88.7</v>
      </c>
      <c r="AF167" s="14">
        <v>68.3</v>
      </c>
      <c r="AG167" s="10">
        <v>4.77</v>
      </c>
      <c r="AH167" s="7">
        <v>124</v>
      </c>
      <c r="AI167" s="14">
        <v>48.4</v>
      </c>
      <c r="AJ167" s="14">
        <v>41.2</v>
      </c>
      <c r="AK167" s="10">
        <v>2.43</v>
      </c>
      <c r="AL167" s="10">
        <v>0</v>
      </c>
      <c r="AM167" s="7">
        <v>334</v>
      </c>
      <c r="AN167" s="12">
        <v>0.625</v>
      </c>
      <c r="AO167" s="14">
        <v>83.7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</row>
    <row r="168" spans="1:49" ht="12.75">
      <c r="A168" s="20" t="s">
        <v>636</v>
      </c>
      <c r="B168" s="20" t="s">
        <v>513</v>
      </c>
      <c r="C168" s="7" t="s">
        <v>83</v>
      </c>
      <c r="D168" s="8">
        <v>42.092432819581994</v>
      </c>
      <c r="E168" s="14">
        <v>11.5</v>
      </c>
      <c r="F168" s="10">
        <v>0</v>
      </c>
      <c r="G168" s="7">
        <v>0</v>
      </c>
      <c r="H168" s="7">
        <v>16</v>
      </c>
      <c r="I168" s="10">
        <v>0</v>
      </c>
      <c r="J168" s="7">
        <v>0</v>
      </c>
      <c r="K168" s="7">
        <v>0</v>
      </c>
      <c r="L168" s="10">
        <v>0</v>
      </c>
      <c r="M168" s="10">
        <v>0</v>
      </c>
      <c r="N168" s="7">
        <v>0</v>
      </c>
      <c r="O168" s="7">
        <v>0.25</v>
      </c>
      <c r="P168" s="11">
        <v>0.233</v>
      </c>
      <c r="Q168" s="10">
        <v>0</v>
      </c>
      <c r="R168" s="7">
        <v>0</v>
      </c>
      <c r="S168" s="7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4">
        <v>68.7</v>
      </c>
      <c r="AD168" s="7">
        <v>359</v>
      </c>
      <c r="AE168" s="14">
        <v>57.9</v>
      </c>
      <c r="AF168" s="14">
        <v>44.8</v>
      </c>
      <c r="AG168" s="10">
        <v>5.58</v>
      </c>
      <c r="AH168" s="7">
        <v>359</v>
      </c>
      <c r="AI168" s="14">
        <v>57.9</v>
      </c>
      <c r="AJ168" s="14">
        <v>44.8</v>
      </c>
      <c r="AK168" s="10">
        <v>5.58</v>
      </c>
      <c r="AL168" s="10">
        <v>0</v>
      </c>
      <c r="AM168" s="7">
        <v>717</v>
      </c>
      <c r="AN168" s="10">
        <v>0</v>
      </c>
      <c r="AO168" s="14">
        <v>89.7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</row>
    <row r="169" spans="1:49" ht="12.75">
      <c r="A169" s="20" t="s">
        <v>637</v>
      </c>
      <c r="B169" s="20" t="s">
        <v>513</v>
      </c>
      <c r="C169" s="7" t="s">
        <v>83</v>
      </c>
      <c r="D169" s="8">
        <v>52.32456605840358</v>
      </c>
      <c r="E169" s="14">
        <v>14.4</v>
      </c>
      <c r="F169" s="10">
        <v>0</v>
      </c>
      <c r="G169" s="7">
        <v>0</v>
      </c>
      <c r="H169" s="7">
        <v>16</v>
      </c>
      <c r="I169" s="10">
        <v>0</v>
      </c>
      <c r="J169" s="7">
        <v>0</v>
      </c>
      <c r="K169" s="7">
        <v>0</v>
      </c>
      <c r="L169" s="10">
        <v>0</v>
      </c>
      <c r="M169" s="10">
        <v>0</v>
      </c>
      <c r="N169" s="7">
        <v>0</v>
      </c>
      <c r="O169" s="7">
        <v>0.3125</v>
      </c>
      <c r="P169" s="11">
        <v>0.291</v>
      </c>
      <c r="Q169" s="10">
        <v>0</v>
      </c>
      <c r="R169" s="7">
        <v>0</v>
      </c>
      <c r="S169" s="7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4">
        <v>55</v>
      </c>
      <c r="AD169" s="7">
        <v>443</v>
      </c>
      <c r="AE169" s="14">
        <v>71.8</v>
      </c>
      <c r="AF169" s="14">
        <v>55.4</v>
      </c>
      <c r="AG169" s="10">
        <v>5.55</v>
      </c>
      <c r="AH169" s="7">
        <v>443</v>
      </c>
      <c r="AI169" s="14">
        <v>71.8</v>
      </c>
      <c r="AJ169" s="14">
        <v>55.4</v>
      </c>
      <c r="AK169" s="10">
        <v>5.55</v>
      </c>
      <c r="AL169" s="10">
        <v>0</v>
      </c>
      <c r="AM169" s="7">
        <v>886</v>
      </c>
      <c r="AN169" s="10">
        <v>0</v>
      </c>
      <c r="AO169" s="7">
        <v>111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</row>
    <row r="170" spans="1:49" ht="12.75">
      <c r="A170" s="20" t="s">
        <v>638</v>
      </c>
      <c r="B170" s="20" t="s">
        <v>513</v>
      </c>
      <c r="C170" s="7" t="s">
        <v>83</v>
      </c>
      <c r="D170" s="8">
        <v>62.637548838663676</v>
      </c>
      <c r="E170" s="14">
        <v>17.2</v>
      </c>
      <c r="F170" s="10">
        <v>0</v>
      </c>
      <c r="G170" s="7">
        <v>0</v>
      </c>
      <c r="H170" s="7">
        <v>16</v>
      </c>
      <c r="I170" s="10">
        <v>0</v>
      </c>
      <c r="J170" s="7">
        <v>0</v>
      </c>
      <c r="K170" s="7">
        <v>0</v>
      </c>
      <c r="L170" s="10">
        <v>0</v>
      </c>
      <c r="M170" s="10">
        <v>0</v>
      </c>
      <c r="N170" s="7">
        <v>0</v>
      </c>
      <c r="O170" s="7">
        <v>0.375</v>
      </c>
      <c r="P170" s="11">
        <v>0.349</v>
      </c>
      <c r="Q170" s="10">
        <v>0</v>
      </c>
      <c r="R170" s="7">
        <v>0</v>
      </c>
      <c r="S170" s="7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4">
        <v>45.8</v>
      </c>
      <c r="AD170" s="7">
        <v>526</v>
      </c>
      <c r="AE170" s="14">
        <v>85.5</v>
      </c>
      <c r="AF170" s="14">
        <v>65.7</v>
      </c>
      <c r="AG170" s="10">
        <v>5.53</v>
      </c>
      <c r="AH170" s="7">
        <v>526</v>
      </c>
      <c r="AI170" s="14">
        <v>85.5</v>
      </c>
      <c r="AJ170" s="14">
        <v>65.7</v>
      </c>
      <c r="AK170" s="10">
        <v>5.53</v>
      </c>
      <c r="AL170" s="10">
        <v>0</v>
      </c>
      <c r="AM170" s="7">
        <v>1050</v>
      </c>
      <c r="AN170" s="10">
        <v>0</v>
      </c>
      <c r="AO170" s="7">
        <v>131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</row>
    <row r="171" spans="1:49" ht="12.75">
      <c r="A171" s="20" t="s">
        <v>639</v>
      </c>
      <c r="B171" s="20" t="s">
        <v>513</v>
      </c>
      <c r="C171" s="7" t="s">
        <v>83</v>
      </c>
      <c r="D171" s="8">
        <v>72.86567327435947</v>
      </c>
      <c r="E171" s="14">
        <v>19.9</v>
      </c>
      <c r="F171" s="10">
        <v>0</v>
      </c>
      <c r="G171" s="7">
        <v>0</v>
      </c>
      <c r="H171" s="7">
        <v>16</v>
      </c>
      <c r="I171" s="10">
        <v>0</v>
      </c>
      <c r="J171" s="7">
        <v>0</v>
      </c>
      <c r="K171" s="7">
        <v>0</v>
      </c>
      <c r="L171" s="10">
        <v>0</v>
      </c>
      <c r="M171" s="10">
        <v>0</v>
      </c>
      <c r="N171" s="7">
        <v>0</v>
      </c>
      <c r="O171" s="7">
        <v>0.4375</v>
      </c>
      <c r="P171" s="11">
        <v>0.407</v>
      </c>
      <c r="Q171" s="10">
        <v>0</v>
      </c>
      <c r="R171" s="7">
        <v>0</v>
      </c>
      <c r="S171" s="7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4">
        <v>39.3</v>
      </c>
      <c r="AD171" s="7">
        <v>606</v>
      </c>
      <c r="AE171" s="14">
        <v>99</v>
      </c>
      <c r="AF171" s="14">
        <v>75.8</v>
      </c>
      <c r="AG171" s="10">
        <v>5.51</v>
      </c>
      <c r="AH171" s="7">
        <v>606</v>
      </c>
      <c r="AI171" s="14">
        <v>99</v>
      </c>
      <c r="AJ171" s="14">
        <v>75.8</v>
      </c>
      <c r="AK171" s="10">
        <v>5.51</v>
      </c>
      <c r="AL171" s="10">
        <v>0</v>
      </c>
      <c r="AM171" s="7">
        <v>1210</v>
      </c>
      <c r="AN171" s="10">
        <v>0</v>
      </c>
      <c r="AO171" s="7">
        <v>152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</row>
    <row r="172" spans="1:49" ht="12.75">
      <c r="A172" s="20" t="s">
        <v>640</v>
      </c>
      <c r="B172" s="20" t="s">
        <v>513</v>
      </c>
      <c r="C172" s="7" t="s">
        <v>83</v>
      </c>
      <c r="D172" s="14">
        <v>82.84859793060582</v>
      </c>
      <c r="E172" s="14">
        <v>22.7</v>
      </c>
      <c r="F172" s="10">
        <v>0</v>
      </c>
      <c r="G172" s="7">
        <v>0</v>
      </c>
      <c r="H172" s="7">
        <v>16</v>
      </c>
      <c r="I172" s="10">
        <v>0</v>
      </c>
      <c r="J172" s="7">
        <v>0</v>
      </c>
      <c r="K172" s="7">
        <v>0</v>
      </c>
      <c r="L172" s="10">
        <v>0</v>
      </c>
      <c r="M172" s="10">
        <v>0</v>
      </c>
      <c r="N172" s="7">
        <v>0</v>
      </c>
      <c r="O172" s="7">
        <v>0.5</v>
      </c>
      <c r="P172" s="11">
        <v>0.465</v>
      </c>
      <c r="Q172" s="10">
        <v>0</v>
      </c>
      <c r="R172" s="7">
        <v>0</v>
      </c>
      <c r="S172" s="7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4">
        <v>34.4</v>
      </c>
      <c r="AD172" s="7">
        <v>685</v>
      </c>
      <c r="AE172" s="7">
        <v>112</v>
      </c>
      <c r="AF172" s="14">
        <v>85.7</v>
      </c>
      <c r="AG172" s="10">
        <v>5.49</v>
      </c>
      <c r="AH172" s="7">
        <v>685</v>
      </c>
      <c r="AI172" s="7">
        <v>112</v>
      </c>
      <c r="AJ172" s="14">
        <v>85.7</v>
      </c>
      <c r="AK172" s="10">
        <v>5.49</v>
      </c>
      <c r="AL172" s="10">
        <v>0</v>
      </c>
      <c r="AM172" s="7">
        <v>1370</v>
      </c>
      <c r="AN172" s="10">
        <v>0</v>
      </c>
      <c r="AO172" s="7">
        <v>171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</row>
    <row r="173" spans="1:49" ht="12.75">
      <c r="A173" s="20" t="s">
        <v>641</v>
      </c>
      <c r="B173" s="20" t="s">
        <v>513</v>
      </c>
      <c r="C173" s="7" t="s">
        <v>83</v>
      </c>
      <c r="D173" s="30">
        <v>103</v>
      </c>
      <c r="E173" s="14">
        <v>28.1</v>
      </c>
      <c r="F173" s="10">
        <v>0</v>
      </c>
      <c r="G173" s="7">
        <v>0</v>
      </c>
      <c r="H173" s="7">
        <v>16</v>
      </c>
      <c r="I173" s="10">
        <v>0</v>
      </c>
      <c r="J173" s="7">
        <v>0</v>
      </c>
      <c r="K173" s="7">
        <v>0</v>
      </c>
      <c r="L173" s="10">
        <v>0</v>
      </c>
      <c r="M173" s="10">
        <v>0</v>
      </c>
      <c r="N173" s="7">
        <v>0</v>
      </c>
      <c r="O173" s="7">
        <v>0.625</v>
      </c>
      <c r="P173" s="11">
        <v>0.581</v>
      </c>
      <c r="Q173" s="10">
        <v>0</v>
      </c>
      <c r="R173" s="7">
        <v>0</v>
      </c>
      <c r="S173" s="7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4">
        <v>27.5</v>
      </c>
      <c r="AD173" s="7">
        <v>838</v>
      </c>
      <c r="AE173" s="7">
        <v>138</v>
      </c>
      <c r="AF173" s="7">
        <v>105</v>
      </c>
      <c r="AG173" s="10">
        <v>5.46</v>
      </c>
      <c r="AH173" s="7">
        <v>838</v>
      </c>
      <c r="AI173" s="7">
        <v>138</v>
      </c>
      <c r="AJ173" s="7">
        <v>105</v>
      </c>
      <c r="AK173" s="10">
        <v>5.46</v>
      </c>
      <c r="AL173" s="10">
        <v>0</v>
      </c>
      <c r="AM173" s="7">
        <v>1680</v>
      </c>
      <c r="AN173" s="10">
        <v>0</v>
      </c>
      <c r="AO173" s="7">
        <v>209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</row>
    <row r="174" spans="1:49" ht="12.75">
      <c r="A174" s="7" t="s">
        <v>642</v>
      </c>
      <c r="B174" s="20" t="s">
        <v>513</v>
      </c>
      <c r="C174" s="7" t="s">
        <v>83</v>
      </c>
      <c r="D174" s="8">
        <v>89.55387209123616</v>
      </c>
      <c r="E174" s="14">
        <v>24.6</v>
      </c>
      <c r="F174" s="10">
        <v>0</v>
      </c>
      <c r="G174" s="7">
        <v>16</v>
      </c>
      <c r="H174" s="7">
        <v>0</v>
      </c>
      <c r="I174" s="10">
        <v>0</v>
      </c>
      <c r="J174" s="7">
        <v>12</v>
      </c>
      <c r="K174" s="7">
        <v>0</v>
      </c>
      <c r="L174" s="10">
        <v>0</v>
      </c>
      <c r="M174" s="10">
        <v>0</v>
      </c>
      <c r="N174" s="7">
        <v>0</v>
      </c>
      <c r="O174" s="7">
        <v>0.5</v>
      </c>
      <c r="P174" s="11">
        <v>0.465</v>
      </c>
      <c r="Q174" s="10">
        <v>0</v>
      </c>
      <c r="R174" s="7">
        <v>0</v>
      </c>
      <c r="S174" s="7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4">
        <v>22.8</v>
      </c>
      <c r="AA174" s="10">
        <v>0</v>
      </c>
      <c r="AB174" s="14">
        <v>31.4</v>
      </c>
      <c r="AC174" s="10">
        <v>0</v>
      </c>
      <c r="AD174" s="7">
        <v>904</v>
      </c>
      <c r="AE174" s="7">
        <v>135</v>
      </c>
      <c r="AF174" s="7">
        <v>113</v>
      </c>
      <c r="AG174" s="10">
        <v>6.06</v>
      </c>
      <c r="AH174" s="7">
        <v>581</v>
      </c>
      <c r="AI174" s="7">
        <v>111</v>
      </c>
      <c r="AJ174" s="14">
        <v>96.8</v>
      </c>
      <c r="AK174" s="10">
        <v>4.86</v>
      </c>
      <c r="AL174" s="10">
        <v>0</v>
      </c>
      <c r="AM174" s="7">
        <v>1120</v>
      </c>
      <c r="AN174" s="12">
        <v>0.5</v>
      </c>
      <c r="AO174" s="7">
        <v>166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</row>
    <row r="175" spans="1:49" ht="12.75">
      <c r="A175" s="7" t="s">
        <v>643</v>
      </c>
      <c r="B175" s="20" t="s">
        <v>513</v>
      </c>
      <c r="C175" s="7" t="s">
        <v>83</v>
      </c>
      <c r="D175" s="8">
        <v>68.29059283608221</v>
      </c>
      <c r="E175" s="14">
        <v>18.7</v>
      </c>
      <c r="F175" s="10">
        <v>0</v>
      </c>
      <c r="G175" s="7">
        <v>16</v>
      </c>
      <c r="H175" s="7">
        <v>0</v>
      </c>
      <c r="I175" s="10">
        <v>0</v>
      </c>
      <c r="J175" s="7">
        <v>12</v>
      </c>
      <c r="K175" s="7">
        <v>0</v>
      </c>
      <c r="L175" s="10">
        <v>0</v>
      </c>
      <c r="M175" s="10">
        <v>0</v>
      </c>
      <c r="N175" s="7">
        <v>0</v>
      </c>
      <c r="O175" s="7">
        <v>0.375</v>
      </c>
      <c r="P175" s="11">
        <v>0.349</v>
      </c>
      <c r="Q175" s="10">
        <v>0</v>
      </c>
      <c r="R175" s="7">
        <v>0</v>
      </c>
      <c r="S175" s="7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4">
        <v>31.4</v>
      </c>
      <c r="AA175" s="10">
        <v>0</v>
      </c>
      <c r="AB175" s="14">
        <v>42.8</v>
      </c>
      <c r="AC175" s="10">
        <v>0</v>
      </c>
      <c r="AD175" s="7">
        <v>702</v>
      </c>
      <c r="AE175" s="7">
        <v>104</v>
      </c>
      <c r="AF175" s="14">
        <v>87.7</v>
      </c>
      <c r="AG175" s="10">
        <v>6.12</v>
      </c>
      <c r="AH175" s="7">
        <v>452</v>
      </c>
      <c r="AI175" s="14">
        <v>85.5</v>
      </c>
      <c r="AJ175" s="14">
        <v>75.3</v>
      </c>
      <c r="AK175" s="10">
        <v>4.91</v>
      </c>
      <c r="AL175" s="10">
        <v>0</v>
      </c>
      <c r="AM175" s="7">
        <v>862</v>
      </c>
      <c r="AN175" s="12">
        <v>0.375</v>
      </c>
      <c r="AO175" s="7">
        <v>127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</row>
    <row r="176" spans="1:49" ht="12.75">
      <c r="A176" s="7" t="s">
        <v>644</v>
      </c>
      <c r="B176" s="20" t="s">
        <v>513</v>
      </c>
      <c r="C176" s="7" t="s">
        <v>83</v>
      </c>
      <c r="D176" s="8">
        <v>57.38320999321526</v>
      </c>
      <c r="E176" s="14">
        <v>15.7</v>
      </c>
      <c r="F176" s="10">
        <v>0</v>
      </c>
      <c r="G176" s="7">
        <v>16</v>
      </c>
      <c r="H176" s="7">
        <v>0</v>
      </c>
      <c r="I176" s="10">
        <v>0</v>
      </c>
      <c r="J176" s="7">
        <v>12</v>
      </c>
      <c r="K176" s="7">
        <v>0</v>
      </c>
      <c r="L176" s="10">
        <v>0</v>
      </c>
      <c r="M176" s="10">
        <v>0</v>
      </c>
      <c r="N176" s="7">
        <v>0</v>
      </c>
      <c r="O176" s="7">
        <v>0.3125</v>
      </c>
      <c r="P176" s="11">
        <v>0.291</v>
      </c>
      <c r="Q176" s="10">
        <v>0</v>
      </c>
      <c r="R176" s="7">
        <v>0</v>
      </c>
      <c r="S176" s="7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4">
        <v>38.2</v>
      </c>
      <c r="AA176" s="10">
        <v>0</v>
      </c>
      <c r="AB176" s="14">
        <v>52</v>
      </c>
      <c r="AC176" s="10">
        <v>0</v>
      </c>
      <c r="AD176" s="7">
        <v>595</v>
      </c>
      <c r="AE176" s="14">
        <v>87.7</v>
      </c>
      <c r="AF176" s="14">
        <v>74.4</v>
      </c>
      <c r="AG176" s="10">
        <v>6.15</v>
      </c>
      <c r="AH176" s="7">
        <v>384</v>
      </c>
      <c r="AI176" s="14">
        <v>72.2</v>
      </c>
      <c r="AJ176" s="14">
        <v>64</v>
      </c>
      <c r="AK176" s="10">
        <v>4.94</v>
      </c>
      <c r="AL176" s="10">
        <v>0</v>
      </c>
      <c r="AM176" s="7">
        <v>727</v>
      </c>
      <c r="AN176" s="12">
        <v>0.3125</v>
      </c>
      <c r="AO176" s="7">
        <v>107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</row>
    <row r="177" spans="1:49" s="16" customFormat="1" ht="12.75">
      <c r="A177" s="7" t="s">
        <v>645</v>
      </c>
      <c r="B177" s="20" t="s">
        <v>513</v>
      </c>
      <c r="C177" s="7" t="s">
        <v>83</v>
      </c>
      <c r="D177" s="30">
        <v>110</v>
      </c>
      <c r="E177" s="14">
        <v>30.3</v>
      </c>
      <c r="F177" s="10">
        <v>0</v>
      </c>
      <c r="G177" s="7">
        <v>16</v>
      </c>
      <c r="H177" s="7">
        <v>0</v>
      </c>
      <c r="I177" s="10">
        <v>0</v>
      </c>
      <c r="J177" s="7">
        <v>12</v>
      </c>
      <c r="K177" s="7">
        <v>0</v>
      </c>
      <c r="L177" s="10">
        <v>0</v>
      </c>
      <c r="M177" s="10">
        <v>0</v>
      </c>
      <c r="N177" s="7">
        <v>0</v>
      </c>
      <c r="O177" s="7">
        <v>0.625</v>
      </c>
      <c r="P177" s="11">
        <v>0.581</v>
      </c>
      <c r="Q177" s="10">
        <v>0</v>
      </c>
      <c r="R177" s="7">
        <v>0</v>
      </c>
      <c r="S177" s="7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4">
        <v>17.7</v>
      </c>
      <c r="AA177" s="10">
        <v>0</v>
      </c>
      <c r="AB177" s="14">
        <v>24.5</v>
      </c>
      <c r="AC177" s="10">
        <v>0</v>
      </c>
      <c r="AD177" s="7">
        <v>1090</v>
      </c>
      <c r="AE177" s="7">
        <v>165</v>
      </c>
      <c r="AF177" s="7">
        <v>136</v>
      </c>
      <c r="AG177" s="10">
        <v>6</v>
      </c>
      <c r="AH177" s="7">
        <v>700</v>
      </c>
      <c r="AI177" s="7">
        <v>135</v>
      </c>
      <c r="AJ177" s="7">
        <v>117</v>
      </c>
      <c r="AK177" s="10">
        <v>4.8</v>
      </c>
      <c r="AL177" s="10">
        <v>0</v>
      </c>
      <c r="AM177" s="7">
        <v>1370</v>
      </c>
      <c r="AN177" s="12">
        <v>0.625</v>
      </c>
      <c r="AO177" s="7">
        <v>204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</row>
    <row r="178" spans="1:49" ht="12.75">
      <c r="A178" s="7" t="s">
        <v>646</v>
      </c>
      <c r="B178" s="20" t="s">
        <v>513</v>
      </c>
      <c r="C178" s="7" t="s">
        <v>83</v>
      </c>
      <c r="D178" s="30">
        <v>103</v>
      </c>
      <c r="E178" s="14">
        <v>28.3</v>
      </c>
      <c r="F178" s="10">
        <v>0</v>
      </c>
      <c r="G178" s="7">
        <v>16</v>
      </c>
      <c r="H178" s="7">
        <v>0</v>
      </c>
      <c r="I178" s="10">
        <v>0</v>
      </c>
      <c r="J178" s="7">
        <v>16</v>
      </c>
      <c r="K178" s="7">
        <v>0</v>
      </c>
      <c r="L178" s="10">
        <v>0</v>
      </c>
      <c r="M178" s="10">
        <v>0</v>
      </c>
      <c r="N178" s="7">
        <v>0</v>
      </c>
      <c r="O178" s="7">
        <v>0.5</v>
      </c>
      <c r="P178" s="11">
        <v>0.465</v>
      </c>
      <c r="Q178" s="10">
        <v>0</v>
      </c>
      <c r="R178" s="7">
        <v>0</v>
      </c>
      <c r="S178" s="7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4">
        <v>31.4</v>
      </c>
      <c r="AA178" s="10">
        <v>0</v>
      </c>
      <c r="AB178" s="14">
        <v>31.4</v>
      </c>
      <c r="AC178" s="10">
        <v>0</v>
      </c>
      <c r="AD178" s="7">
        <v>1130</v>
      </c>
      <c r="AE178" s="7">
        <v>164</v>
      </c>
      <c r="AF178" s="7">
        <v>141</v>
      </c>
      <c r="AG178" s="10">
        <v>6.31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7">
        <v>1770</v>
      </c>
      <c r="AN178" s="10">
        <v>0</v>
      </c>
      <c r="AO178" s="7">
        <v>224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</row>
    <row r="179" spans="1:49" ht="12.75">
      <c r="A179" s="7" t="s">
        <v>647</v>
      </c>
      <c r="B179" s="20" t="s">
        <v>513</v>
      </c>
      <c r="C179" s="7" t="s">
        <v>83</v>
      </c>
      <c r="D179" s="8">
        <v>78.4474598360822</v>
      </c>
      <c r="E179" s="14">
        <v>21.5</v>
      </c>
      <c r="F179" s="10">
        <v>0</v>
      </c>
      <c r="G179" s="7">
        <v>16</v>
      </c>
      <c r="H179" s="7">
        <v>0</v>
      </c>
      <c r="I179" s="10">
        <v>0</v>
      </c>
      <c r="J179" s="7">
        <v>16</v>
      </c>
      <c r="K179" s="7">
        <v>0</v>
      </c>
      <c r="L179" s="10">
        <v>0</v>
      </c>
      <c r="M179" s="10">
        <v>0</v>
      </c>
      <c r="N179" s="7">
        <v>0</v>
      </c>
      <c r="O179" s="7">
        <v>0.375</v>
      </c>
      <c r="P179" s="11">
        <v>0.349</v>
      </c>
      <c r="Q179" s="10">
        <v>0</v>
      </c>
      <c r="R179" s="7">
        <v>0</v>
      </c>
      <c r="S179" s="7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4">
        <v>42.8</v>
      </c>
      <c r="AA179" s="10">
        <v>0</v>
      </c>
      <c r="AB179" s="14">
        <v>42.8</v>
      </c>
      <c r="AC179" s="10">
        <v>0</v>
      </c>
      <c r="AD179" s="7">
        <v>873</v>
      </c>
      <c r="AE179" s="7">
        <v>126</v>
      </c>
      <c r="AF179" s="7">
        <v>109</v>
      </c>
      <c r="AG179" s="10">
        <v>6.37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7">
        <v>1350</v>
      </c>
      <c r="AN179" s="10">
        <v>0</v>
      </c>
      <c r="AO179" s="7">
        <v>171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</row>
    <row r="180" spans="1:49" ht="12.75">
      <c r="A180" s="7" t="s">
        <v>648</v>
      </c>
      <c r="B180" s="20" t="s">
        <v>513</v>
      </c>
      <c r="C180" s="7" t="s">
        <v>83</v>
      </c>
      <c r="D180" s="8">
        <v>65.82026954877081</v>
      </c>
      <c r="E180" s="14">
        <v>18.1</v>
      </c>
      <c r="F180" s="10">
        <v>0</v>
      </c>
      <c r="G180" s="7">
        <v>16</v>
      </c>
      <c r="H180" s="7">
        <v>0</v>
      </c>
      <c r="I180" s="10">
        <v>0</v>
      </c>
      <c r="J180" s="7">
        <v>16</v>
      </c>
      <c r="K180" s="7">
        <v>0</v>
      </c>
      <c r="L180" s="10">
        <v>0</v>
      </c>
      <c r="M180" s="10">
        <v>0</v>
      </c>
      <c r="N180" s="7">
        <v>0</v>
      </c>
      <c r="O180" s="7">
        <v>0.3125</v>
      </c>
      <c r="P180" s="11">
        <v>0.291</v>
      </c>
      <c r="Q180" s="10">
        <v>0</v>
      </c>
      <c r="R180" s="7">
        <v>0</v>
      </c>
      <c r="S180" s="7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4">
        <v>52</v>
      </c>
      <c r="AA180" s="10">
        <v>0</v>
      </c>
      <c r="AB180" s="14">
        <v>52</v>
      </c>
      <c r="AC180" s="10">
        <v>0</v>
      </c>
      <c r="AD180" s="7">
        <v>739</v>
      </c>
      <c r="AE180" s="7">
        <v>106</v>
      </c>
      <c r="AF180" s="14">
        <v>92.3</v>
      </c>
      <c r="AG180" s="10">
        <v>6.39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7">
        <v>1140</v>
      </c>
      <c r="AN180" s="10">
        <v>0</v>
      </c>
      <c r="AO180" s="7">
        <v>144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</row>
    <row r="181" spans="1:49" ht="12.75">
      <c r="A181" s="7" t="s">
        <v>649</v>
      </c>
      <c r="B181" s="20" t="s">
        <v>513</v>
      </c>
      <c r="C181" s="7" t="s">
        <v>83</v>
      </c>
      <c r="D181" s="30">
        <v>127</v>
      </c>
      <c r="E181" s="14">
        <v>35</v>
      </c>
      <c r="F181" s="10">
        <v>0</v>
      </c>
      <c r="G181" s="7">
        <v>16</v>
      </c>
      <c r="H181" s="7">
        <v>0</v>
      </c>
      <c r="I181" s="10">
        <v>0</v>
      </c>
      <c r="J181" s="7">
        <v>16</v>
      </c>
      <c r="K181" s="7">
        <v>0</v>
      </c>
      <c r="L181" s="10">
        <v>0</v>
      </c>
      <c r="M181" s="10">
        <v>0</v>
      </c>
      <c r="N181" s="7">
        <v>0</v>
      </c>
      <c r="O181" s="7">
        <v>0.625</v>
      </c>
      <c r="P181" s="11">
        <v>0.581</v>
      </c>
      <c r="Q181" s="10">
        <v>0</v>
      </c>
      <c r="R181" s="7">
        <v>0</v>
      </c>
      <c r="S181" s="7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4">
        <v>24.5</v>
      </c>
      <c r="AA181" s="10">
        <v>0</v>
      </c>
      <c r="AB181" s="14">
        <v>24.5</v>
      </c>
      <c r="AC181" s="10">
        <v>0</v>
      </c>
      <c r="AD181" s="7">
        <v>1370</v>
      </c>
      <c r="AE181" s="7">
        <v>200</v>
      </c>
      <c r="AF181" s="7">
        <v>171</v>
      </c>
      <c r="AG181" s="10">
        <v>6.25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7">
        <v>2170</v>
      </c>
      <c r="AN181" s="10">
        <v>0</v>
      </c>
      <c r="AO181" s="7">
        <v>276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</row>
    <row r="182" spans="1:49" ht="12.75">
      <c r="A182" s="7" t="s">
        <v>650</v>
      </c>
      <c r="B182" s="20" t="s">
        <v>513</v>
      </c>
      <c r="C182" s="7" t="s">
        <v>83</v>
      </c>
      <c r="D182" s="8">
        <v>62.33164986901393</v>
      </c>
      <c r="E182" s="14">
        <v>17.2</v>
      </c>
      <c r="F182" s="10">
        <v>0</v>
      </c>
      <c r="G182" s="7">
        <v>16</v>
      </c>
      <c r="H182" s="7">
        <v>0</v>
      </c>
      <c r="I182" s="10">
        <v>0</v>
      </c>
      <c r="J182" s="7">
        <v>4</v>
      </c>
      <c r="K182" s="7">
        <v>0</v>
      </c>
      <c r="L182" s="10">
        <v>0</v>
      </c>
      <c r="M182" s="10">
        <v>0</v>
      </c>
      <c r="N182" s="7">
        <v>0</v>
      </c>
      <c r="O182" s="7">
        <v>0.5</v>
      </c>
      <c r="P182" s="11">
        <v>0.465</v>
      </c>
      <c r="Q182" s="10">
        <v>0</v>
      </c>
      <c r="R182" s="7">
        <v>0</v>
      </c>
      <c r="S182" s="7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5.6</v>
      </c>
      <c r="AA182" s="10">
        <v>0</v>
      </c>
      <c r="AB182" s="14">
        <v>31.4</v>
      </c>
      <c r="AC182" s="10">
        <v>0</v>
      </c>
      <c r="AD182" s="7">
        <v>455</v>
      </c>
      <c r="AE182" s="14">
        <v>77.3</v>
      </c>
      <c r="AF182" s="14">
        <v>56.9</v>
      </c>
      <c r="AG182" s="10">
        <v>5.15</v>
      </c>
      <c r="AH182" s="14">
        <v>47</v>
      </c>
      <c r="AI182" s="14">
        <v>27.4</v>
      </c>
      <c r="AJ182" s="14">
        <v>23.5</v>
      </c>
      <c r="AK182" s="10">
        <v>1.65</v>
      </c>
      <c r="AL182" s="10">
        <v>0</v>
      </c>
      <c r="AM182" s="7">
        <v>150</v>
      </c>
      <c r="AN182" s="12">
        <v>0.5</v>
      </c>
      <c r="AO182" s="14">
        <v>50.7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</row>
    <row r="183" spans="1:49" ht="12.75">
      <c r="A183" s="7" t="s">
        <v>651</v>
      </c>
      <c r="B183" s="20" t="s">
        <v>513</v>
      </c>
      <c r="C183" s="7" t="s">
        <v>83</v>
      </c>
      <c r="D183" s="8">
        <v>32.6591729697846</v>
      </c>
      <c r="E183" s="10">
        <v>8.96</v>
      </c>
      <c r="F183" s="10">
        <v>0</v>
      </c>
      <c r="G183" s="7">
        <v>16</v>
      </c>
      <c r="H183" s="7">
        <v>0</v>
      </c>
      <c r="I183" s="10">
        <v>0</v>
      </c>
      <c r="J183" s="7">
        <v>4</v>
      </c>
      <c r="K183" s="7">
        <v>0</v>
      </c>
      <c r="L183" s="10">
        <v>0</v>
      </c>
      <c r="M183" s="10">
        <v>0</v>
      </c>
      <c r="N183" s="7">
        <v>0</v>
      </c>
      <c r="O183" s="7">
        <v>0.25</v>
      </c>
      <c r="P183" s="11">
        <v>0.233</v>
      </c>
      <c r="Q183" s="10">
        <v>0</v>
      </c>
      <c r="R183" s="7">
        <v>0</v>
      </c>
      <c r="S183" s="7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4">
        <v>14.2</v>
      </c>
      <c r="AA183" s="10">
        <v>0</v>
      </c>
      <c r="AB183" s="14">
        <v>65.7</v>
      </c>
      <c r="AC183" s="10">
        <v>0</v>
      </c>
      <c r="AD183" s="7">
        <v>253</v>
      </c>
      <c r="AE183" s="14">
        <v>41.7</v>
      </c>
      <c r="AF183" s="14">
        <v>31.6</v>
      </c>
      <c r="AG183" s="10">
        <v>5.31</v>
      </c>
      <c r="AH183" s="14">
        <v>27.7</v>
      </c>
      <c r="AI183" s="14">
        <v>15.2</v>
      </c>
      <c r="AJ183" s="14">
        <v>13.8</v>
      </c>
      <c r="AK183" s="10">
        <v>1.76</v>
      </c>
      <c r="AL183" s="10">
        <v>0</v>
      </c>
      <c r="AM183" s="14">
        <v>85.2</v>
      </c>
      <c r="AN183" s="12">
        <v>0.25</v>
      </c>
      <c r="AO183" s="14">
        <v>27.6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</row>
    <row r="184" spans="1:49" ht="12.75">
      <c r="A184" s="7" t="s">
        <v>652</v>
      </c>
      <c r="B184" s="20" t="s">
        <v>513</v>
      </c>
      <c r="C184" s="7" t="s">
        <v>83</v>
      </c>
      <c r="D184" s="8">
        <v>24.664892409685585</v>
      </c>
      <c r="E184" s="10">
        <v>6.76</v>
      </c>
      <c r="F184" s="10">
        <v>0</v>
      </c>
      <c r="G184" s="7">
        <v>14</v>
      </c>
      <c r="H184" s="7">
        <v>0</v>
      </c>
      <c r="I184" s="10">
        <v>0</v>
      </c>
      <c r="J184" s="7">
        <v>4</v>
      </c>
      <c r="K184" s="7">
        <v>0</v>
      </c>
      <c r="L184" s="10">
        <v>0</v>
      </c>
      <c r="M184" s="10">
        <v>0</v>
      </c>
      <c r="N184" s="7">
        <v>0</v>
      </c>
      <c r="O184" s="7">
        <v>0.1875</v>
      </c>
      <c r="P184" s="11">
        <v>0.174</v>
      </c>
      <c r="Q184" s="10">
        <v>0</v>
      </c>
      <c r="R184" s="7">
        <v>0</v>
      </c>
      <c r="S184" s="7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4">
        <v>20</v>
      </c>
      <c r="AA184" s="10">
        <v>0</v>
      </c>
      <c r="AB184" s="14">
        <v>89</v>
      </c>
      <c r="AC184" s="10">
        <v>0</v>
      </c>
      <c r="AD184" s="7">
        <v>193</v>
      </c>
      <c r="AE184" s="14">
        <v>31.7</v>
      </c>
      <c r="AF184" s="14">
        <v>24.2</v>
      </c>
      <c r="AG184" s="10">
        <v>5.35</v>
      </c>
      <c r="AH184" s="14">
        <v>21.5</v>
      </c>
      <c r="AI184" s="14">
        <v>11.7</v>
      </c>
      <c r="AJ184" s="14">
        <v>10.8</v>
      </c>
      <c r="AK184" s="10">
        <v>1.78</v>
      </c>
      <c r="AL184" s="10">
        <v>0</v>
      </c>
      <c r="AM184" s="14">
        <v>65.5</v>
      </c>
      <c r="AN184" s="12">
        <v>0.1875</v>
      </c>
      <c r="AO184" s="14">
        <v>21.1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</row>
    <row r="185" spans="1:49" ht="12.75">
      <c r="A185" s="7" t="s">
        <v>653</v>
      </c>
      <c r="B185" s="20" t="s">
        <v>513</v>
      </c>
      <c r="C185" s="7" t="s">
        <v>83</v>
      </c>
      <c r="D185" s="8">
        <v>47.85759283608221</v>
      </c>
      <c r="E185" s="14">
        <v>13.2</v>
      </c>
      <c r="F185" s="10">
        <v>0</v>
      </c>
      <c r="G185" s="7">
        <v>16</v>
      </c>
      <c r="H185" s="7">
        <v>0</v>
      </c>
      <c r="I185" s="10">
        <v>0</v>
      </c>
      <c r="J185" s="7">
        <v>4</v>
      </c>
      <c r="K185" s="7">
        <v>0</v>
      </c>
      <c r="L185" s="10">
        <v>0</v>
      </c>
      <c r="M185" s="10">
        <v>0</v>
      </c>
      <c r="N185" s="7">
        <v>0</v>
      </c>
      <c r="O185" s="7">
        <v>0.375</v>
      </c>
      <c r="P185" s="11">
        <v>0.349</v>
      </c>
      <c r="Q185" s="10">
        <v>0</v>
      </c>
      <c r="R185" s="7">
        <v>0</v>
      </c>
      <c r="S185" s="7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8.46</v>
      </c>
      <c r="AA185" s="10">
        <v>0</v>
      </c>
      <c r="AB185" s="14">
        <v>42.8</v>
      </c>
      <c r="AC185" s="10">
        <v>0</v>
      </c>
      <c r="AD185" s="7">
        <v>360</v>
      </c>
      <c r="AE185" s="14">
        <v>60.2</v>
      </c>
      <c r="AF185" s="14">
        <v>45</v>
      </c>
      <c r="AG185" s="10">
        <v>5.23</v>
      </c>
      <c r="AH185" s="14">
        <v>38.3</v>
      </c>
      <c r="AI185" s="14">
        <v>21.7</v>
      </c>
      <c r="AJ185" s="14">
        <v>19.1</v>
      </c>
      <c r="AK185" s="10">
        <v>1.71</v>
      </c>
      <c r="AL185" s="10">
        <v>0</v>
      </c>
      <c r="AM185" s="7">
        <v>120</v>
      </c>
      <c r="AN185" s="12">
        <v>0.375</v>
      </c>
      <c r="AO185" s="14">
        <v>39.7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</row>
    <row r="186" spans="1:49" ht="12.75">
      <c r="A186" s="7" t="s">
        <v>654</v>
      </c>
      <c r="B186" s="20" t="s">
        <v>513</v>
      </c>
      <c r="C186" s="7" t="s">
        <v>83</v>
      </c>
      <c r="D186" s="8">
        <v>40.34754332654859</v>
      </c>
      <c r="E186" s="14">
        <v>11.1</v>
      </c>
      <c r="F186" s="10">
        <v>0</v>
      </c>
      <c r="G186" s="7">
        <v>16</v>
      </c>
      <c r="H186" s="7">
        <v>0</v>
      </c>
      <c r="I186" s="10">
        <v>0</v>
      </c>
      <c r="J186" s="7">
        <v>4</v>
      </c>
      <c r="K186" s="7">
        <v>0</v>
      </c>
      <c r="L186" s="10">
        <v>0</v>
      </c>
      <c r="M186" s="10">
        <v>0</v>
      </c>
      <c r="N186" s="7">
        <v>0</v>
      </c>
      <c r="O186" s="7">
        <v>0.3125</v>
      </c>
      <c r="P186" s="11">
        <v>0.291</v>
      </c>
      <c r="Q186" s="10">
        <v>0</v>
      </c>
      <c r="R186" s="7">
        <v>0</v>
      </c>
      <c r="S186" s="7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4">
        <v>10.7</v>
      </c>
      <c r="AA186" s="10">
        <v>0</v>
      </c>
      <c r="AB186" s="14">
        <v>52</v>
      </c>
      <c r="AC186" s="10">
        <v>0</v>
      </c>
      <c r="AD186" s="7">
        <v>308</v>
      </c>
      <c r="AE186" s="14">
        <v>51.1</v>
      </c>
      <c r="AF186" s="14">
        <v>38.5</v>
      </c>
      <c r="AG186" s="10">
        <v>5.27</v>
      </c>
      <c r="AH186" s="14">
        <v>33.2</v>
      </c>
      <c r="AI186" s="14">
        <v>18.5</v>
      </c>
      <c r="AJ186" s="14">
        <v>16.6</v>
      </c>
      <c r="AK186" s="10">
        <v>1.73</v>
      </c>
      <c r="AL186" s="10">
        <v>0</v>
      </c>
      <c r="AM186" s="7">
        <v>103</v>
      </c>
      <c r="AN186" s="12">
        <v>0.3125</v>
      </c>
      <c r="AO186" s="14">
        <v>33.8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</row>
    <row r="187" spans="1:49" ht="12.75">
      <c r="A187" s="7" t="s">
        <v>655</v>
      </c>
      <c r="B187" s="20" t="s">
        <v>513</v>
      </c>
      <c r="C187" s="7" t="s">
        <v>83</v>
      </c>
      <c r="D187" s="8">
        <v>76.0936866241353</v>
      </c>
      <c r="E187" s="14">
        <v>21</v>
      </c>
      <c r="F187" s="10">
        <v>0</v>
      </c>
      <c r="G187" s="7">
        <v>16</v>
      </c>
      <c r="H187" s="7">
        <v>0</v>
      </c>
      <c r="I187" s="30">
        <v>0</v>
      </c>
      <c r="J187" s="7">
        <v>4</v>
      </c>
      <c r="K187" s="7">
        <v>0</v>
      </c>
      <c r="L187" s="10">
        <v>0</v>
      </c>
      <c r="M187" s="10">
        <v>0</v>
      </c>
      <c r="N187" s="7">
        <v>0</v>
      </c>
      <c r="O187" s="7">
        <v>0.625</v>
      </c>
      <c r="P187" s="11">
        <v>0.581</v>
      </c>
      <c r="Q187" s="10">
        <v>0</v>
      </c>
      <c r="R187" s="7">
        <v>0</v>
      </c>
      <c r="S187" s="7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3.88</v>
      </c>
      <c r="AA187" s="10">
        <v>0</v>
      </c>
      <c r="AB187" s="14">
        <v>24.5</v>
      </c>
      <c r="AC187" s="10">
        <v>0</v>
      </c>
      <c r="AD187" s="7">
        <v>539</v>
      </c>
      <c r="AE187" s="14">
        <v>92.9</v>
      </c>
      <c r="AF187" s="14">
        <v>67.3</v>
      </c>
      <c r="AG187" s="10">
        <v>5.06</v>
      </c>
      <c r="AH187" s="14">
        <v>54.1</v>
      </c>
      <c r="AI187" s="14">
        <v>32.5</v>
      </c>
      <c r="AJ187" s="14">
        <v>27</v>
      </c>
      <c r="AK187" s="10">
        <v>1.6</v>
      </c>
      <c r="AL187" s="10">
        <v>0</v>
      </c>
      <c r="AM187" s="7">
        <v>174</v>
      </c>
      <c r="AN187" s="12">
        <v>0.625</v>
      </c>
      <c r="AO187" s="14">
        <v>60.5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</row>
    <row r="188" spans="1:49" ht="12.75">
      <c r="A188" s="7" t="s">
        <v>656</v>
      </c>
      <c r="B188" s="20" t="s">
        <v>513</v>
      </c>
      <c r="C188" s="7" t="s">
        <v>83</v>
      </c>
      <c r="D188" s="8">
        <v>75.94276098012504</v>
      </c>
      <c r="E188" s="14">
        <v>20.9</v>
      </c>
      <c r="F188" s="10">
        <v>0</v>
      </c>
      <c r="G188" s="7">
        <v>16</v>
      </c>
      <c r="H188" s="7">
        <v>0</v>
      </c>
      <c r="I188" s="10">
        <v>0</v>
      </c>
      <c r="J188" s="7">
        <v>8</v>
      </c>
      <c r="K188" s="7">
        <v>0</v>
      </c>
      <c r="L188" s="10">
        <v>0</v>
      </c>
      <c r="M188" s="10">
        <v>0</v>
      </c>
      <c r="N188" s="7">
        <v>0</v>
      </c>
      <c r="O188" s="7">
        <v>0.5</v>
      </c>
      <c r="P188" s="11">
        <v>0.465</v>
      </c>
      <c r="Q188" s="10">
        <v>0</v>
      </c>
      <c r="R188" s="7">
        <v>0</v>
      </c>
      <c r="S188" s="7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4">
        <v>14.2</v>
      </c>
      <c r="AA188" s="10">
        <v>0</v>
      </c>
      <c r="AB188" s="14">
        <v>31.4</v>
      </c>
      <c r="AC188" s="10">
        <v>0</v>
      </c>
      <c r="AD188" s="7">
        <v>679</v>
      </c>
      <c r="AE188" s="7">
        <v>106</v>
      </c>
      <c r="AF188" s="14">
        <v>84.9</v>
      </c>
      <c r="AG188" s="10">
        <v>5.7</v>
      </c>
      <c r="AH188" s="7">
        <v>230</v>
      </c>
      <c r="AI188" s="14">
        <v>65.5</v>
      </c>
      <c r="AJ188" s="14">
        <v>57.6</v>
      </c>
      <c r="AK188" s="10">
        <v>3.32</v>
      </c>
      <c r="AL188" s="10">
        <v>0</v>
      </c>
      <c r="AM188" s="7">
        <v>563</v>
      </c>
      <c r="AN188" s="12">
        <v>0.5</v>
      </c>
      <c r="AO188" s="7">
        <v>108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</row>
    <row r="189" spans="1:49" ht="12.75">
      <c r="A189" s="7" t="s">
        <v>657</v>
      </c>
      <c r="B189" s="20" t="s">
        <v>513</v>
      </c>
      <c r="C189" s="7" t="s">
        <v>83</v>
      </c>
      <c r="D189" s="8">
        <v>39.47833963645126</v>
      </c>
      <c r="E189" s="14">
        <v>10.8</v>
      </c>
      <c r="F189" s="10">
        <v>0</v>
      </c>
      <c r="G189" s="7">
        <v>16</v>
      </c>
      <c r="H189" s="7">
        <v>0</v>
      </c>
      <c r="I189" s="10">
        <v>0</v>
      </c>
      <c r="J189" s="7">
        <v>8</v>
      </c>
      <c r="K189" s="7">
        <v>0</v>
      </c>
      <c r="L189" s="10">
        <v>0</v>
      </c>
      <c r="M189" s="10">
        <v>0</v>
      </c>
      <c r="N189" s="7">
        <v>0</v>
      </c>
      <c r="O189" s="7">
        <v>0.25</v>
      </c>
      <c r="P189" s="11">
        <v>0.233</v>
      </c>
      <c r="Q189" s="10">
        <v>0</v>
      </c>
      <c r="R189" s="7">
        <v>0</v>
      </c>
      <c r="S189" s="7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4">
        <v>31.3</v>
      </c>
      <c r="AA189" s="10">
        <v>0</v>
      </c>
      <c r="AB189" s="14">
        <v>65.7</v>
      </c>
      <c r="AC189" s="10">
        <v>0</v>
      </c>
      <c r="AD189" s="7">
        <v>368</v>
      </c>
      <c r="AE189" s="14">
        <v>56.4</v>
      </c>
      <c r="AF189" s="14">
        <v>46.1</v>
      </c>
      <c r="AG189" s="10">
        <v>5.83</v>
      </c>
      <c r="AH189" s="7">
        <v>127</v>
      </c>
      <c r="AI189" s="14">
        <v>35</v>
      </c>
      <c r="AJ189" s="14">
        <v>31.7</v>
      </c>
      <c r="AK189" s="10">
        <v>3.42</v>
      </c>
      <c r="AL189" s="10">
        <v>0</v>
      </c>
      <c r="AM189" s="7">
        <v>300</v>
      </c>
      <c r="AN189" s="12">
        <v>0.25</v>
      </c>
      <c r="AO189" s="14">
        <v>57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</row>
    <row r="190" spans="1:49" ht="12.75">
      <c r="A190" s="7" t="s">
        <v>658</v>
      </c>
      <c r="B190" s="20" t="s">
        <v>513</v>
      </c>
      <c r="C190" s="7" t="s">
        <v>83</v>
      </c>
      <c r="D190" s="8">
        <v>58.07409283608221</v>
      </c>
      <c r="E190" s="14">
        <v>16</v>
      </c>
      <c r="F190" s="10">
        <v>0</v>
      </c>
      <c r="G190" s="7">
        <v>16</v>
      </c>
      <c r="H190" s="7">
        <v>0</v>
      </c>
      <c r="I190" s="10">
        <v>0</v>
      </c>
      <c r="J190" s="7">
        <v>8</v>
      </c>
      <c r="K190" s="7">
        <v>0</v>
      </c>
      <c r="L190" s="10">
        <v>0</v>
      </c>
      <c r="M190" s="10">
        <v>0</v>
      </c>
      <c r="N190" s="7">
        <v>0</v>
      </c>
      <c r="O190" s="7">
        <v>0.375</v>
      </c>
      <c r="P190" s="11">
        <v>0.349</v>
      </c>
      <c r="Q190" s="10">
        <v>0</v>
      </c>
      <c r="R190" s="7">
        <v>0</v>
      </c>
      <c r="S190" s="7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4">
        <v>19.9</v>
      </c>
      <c r="AA190" s="10">
        <v>0</v>
      </c>
      <c r="AB190" s="14">
        <v>42.8</v>
      </c>
      <c r="AC190" s="10">
        <v>0</v>
      </c>
      <c r="AD190" s="7">
        <v>531</v>
      </c>
      <c r="AE190" s="14">
        <v>82.1</v>
      </c>
      <c r="AF190" s="14">
        <v>66.3</v>
      </c>
      <c r="AG190" s="10">
        <v>5.77</v>
      </c>
      <c r="AH190" s="7">
        <v>181</v>
      </c>
      <c r="AI190" s="14">
        <v>50.8</v>
      </c>
      <c r="AJ190" s="14">
        <v>45.3</v>
      </c>
      <c r="AK190" s="10">
        <v>3.37</v>
      </c>
      <c r="AL190" s="10">
        <v>0</v>
      </c>
      <c r="AM190" s="7">
        <v>436</v>
      </c>
      <c r="AN190" s="12">
        <v>0.375</v>
      </c>
      <c r="AO190" s="14">
        <v>83.4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</row>
    <row r="191" spans="1:49" ht="12.75">
      <c r="A191" s="7" t="s">
        <v>659</v>
      </c>
      <c r="B191" s="20" t="s">
        <v>513</v>
      </c>
      <c r="C191" s="7" t="s">
        <v>83</v>
      </c>
      <c r="D191" s="8">
        <v>48.865376659881925</v>
      </c>
      <c r="E191" s="14">
        <v>13.4</v>
      </c>
      <c r="F191" s="10">
        <v>0</v>
      </c>
      <c r="G191" s="7">
        <v>16</v>
      </c>
      <c r="H191" s="7">
        <v>0</v>
      </c>
      <c r="I191" s="10">
        <v>0</v>
      </c>
      <c r="J191" s="7">
        <v>8</v>
      </c>
      <c r="K191" s="7">
        <v>0</v>
      </c>
      <c r="L191" s="10">
        <v>0</v>
      </c>
      <c r="M191" s="10">
        <v>0</v>
      </c>
      <c r="N191" s="7">
        <v>0</v>
      </c>
      <c r="O191" s="7">
        <v>0.3125</v>
      </c>
      <c r="P191" s="11">
        <v>0.291</v>
      </c>
      <c r="Q191" s="10">
        <v>0</v>
      </c>
      <c r="R191" s="7">
        <v>0</v>
      </c>
      <c r="S191" s="7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4">
        <v>24.5</v>
      </c>
      <c r="AA191" s="10">
        <v>0</v>
      </c>
      <c r="AB191" s="14">
        <v>52</v>
      </c>
      <c r="AC191" s="10">
        <v>0</v>
      </c>
      <c r="AD191" s="7">
        <v>451</v>
      </c>
      <c r="AE191" s="14">
        <v>69.4</v>
      </c>
      <c r="AF191" s="14">
        <v>56.4</v>
      </c>
      <c r="AG191" s="10">
        <v>5.8</v>
      </c>
      <c r="AH191" s="7">
        <v>155</v>
      </c>
      <c r="AI191" s="14">
        <v>43</v>
      </c>
      <c r="AJ191" s="14">
        <v>38.7</v>
      </c>
      <c r="AK191" s="10">
        <v>3.4</v>
      </c>
      <c r="AL191" s="10">
        <v>0</v>
      </c>
      <c r="AM191" s="7">
        <v>369</v>
      </c>
      <c r="AN191" s="12">
        <v>0.3125</v>
      </c>
      <c r="AO191" s="14">
        <v>70.4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</row>
    <row r="192" spans="1:49" ht="12.75">
      <c r="A192" s="7" t="s">
        <v>660</v>
      </c>
      <c r="B192" s="20" t="s">
        <v>513</v>
      </c>
      <c r="C192" s="7" t="s">
        <v>83</v>
      </c>
      <c r="D192" s="8">
        <v>93.09940884635752</v>
      </c>
      <c r="E192" s="14">
        <v>25.7</v>
      </c>
      <c r="F192" s="10">
        <v>0</v>
      </c>
      <c r="G192" s="7">
        <v>16</v>
      </c>
      <c r="H192" s="7">
        <v>0</v>
      </c>
      <c r="I192" s="10">
        <v>0</v>
      </c>
      <c r="J192" s="7">
        <v>8</v>
      </c>
      <c r="K192" s="7">
        <v>0</v>
      </c>
      <c r="L192" s="10">
        <v>0</v>
      </c>
      <c r="M192" s="10">
        <v>0</v>
      </c>
      <c r="N192" s="7">
        <v>0</v>
      </c>
      <c r="O192" s="7">
        <v>0.3125</v>
      </c>
      <c r="P192" s="11">
        <v>0.581</v>
      </c>
      <c r="Q192" s="10">
        <v>0</v>
      </c>
      <c r="R192" s="7">
        <v>0</v>
      </c>
      <c r="S192" s="7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4">
        <v>10.8</v>
      </c>
      <c r="AA192" s="10">
        <v>0</v>
      </c>
      <c r="AB192" s="14">
        <v>24.5</v>
      </c>
      <c r="AC192" s="10">
        <v>0</v>
      </c>
      <c r="AD192" s="7">
        <v>815</v>
      </c>
      <c r="AE192" s="7">
        <v>129</v>
      </c>
      <c r="AF192" s="7">
        <v>102</v>
      </c>
      <c r="AG192" s="10">
        <v>5.64</v>
      </c>
      <c r="AH192" s="7">
        <v>274</v>
      </c>
      <c r="AI192" s="14">
        <v>79.2</v>
      </c>
      <c r="AJ192" s="14">
        <v>68.6</v>
      </c>
      <c r="AK192" s="10">
        <v>3.27</v>
      </c>
      <c r="AL192" s="10">
        <v>0</v>
      </c>
      <c r="AM192" s="7">
        <v>681</v>
      </c>
      <c r="AN192" s="12">
        <v>0.625</v>
      </c>
      <c r="AO192" s="7">
        <v>132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</row>
    <row r="193" spans="1:49" ht="12.75">
      <c r="A193" s="20" t="s">
        <v>661</v>
      </c>
      <c r="B193" s="20" t="s">
        <v>513</v>
      </c>
      <c r="C193" s="7" t="s">
        <v>83</v>
      </c>
      <c r="D193" s="14">
        <v>70.65515509001263</v>
      </c>
      <c r="E193" s="14">
        <v>19.4</v>
      </c>
      <c r="F193" s="10">
        <v>0</v>
      </c>
      <c r="G193" s="7">
        <v>0</v>
      </c>
      <c r="H193" s="7">
        <v>18</v>
      </c>
      <c r="I193" s="10">
        <v>0</v>
      </c>
      <c r="J193" s="7">
        <v>0</v>
      </c>
      <c r="K193" s="7">
        <v>0</v>
      </c>
      <c r="L193" s="10">
        <v>0</v>
      </c>
      <c r="M193" s="10">
        <v>0</v>
      </c>
      <c r="N193" s="7">
        <v>0</v>
      </c>
      <c r="O193" s="7">
        <v>0.375</v>
      </c>
      <c r="P193" s="11">
        <v>0.349</v>
      </c>
      <c r="Q193" s="10">
        <v>0</v>
      </c>
      <c r="R193" s="7">
        <v>0</v>
      </c>
      <c r="S193" s="7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4">
        <v>51.6</v>
      </c>
      <c r="AD193" s="7">
        <v>754</v>
      </c>
      <c r="AE193" s="7">
        <v>109</v>
      </c>
      <c r="AF193" s="14">
        <v>83.8</v>
      </c>
      <c r="AG193" s="10">
        <v>6.24</v>
      </c>
      <c r="AH193" s="7">
        <v>754</v>
      </c>
      <c r="AI193" s="7">
        <v>109</v>
      </c>
      <c r="AJ193" s="14">
        <v>83.8</v>
      </c>
      <c r="AK193" s="10">
        <v>6.24</v>
      </c>
      <c r="AL193" s="10">
        <v>0</v>
      </c>
      <c r="AM193" s="7">
        <v>1510</v>
      </c>
      <c r="AN193" s="10">
        <v>0</v>
      </c>
      <c r="AO193" s="7">
        <v>168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</row>
    <row r="194" spans="1:49" ht="12.75">
      <c r="A194" s="20" t="s">
        <v>662</v>
      </c>
      <c r="B194" s="20" t="s">
        <v>513</v>
      </c>
      <c r="C194" s="7" t="s">
        <v>83</v>
      </c>
      <c r="D194" s="14">
        <v>93.53873959907109</v>
      </c>
      <c r="E194" s="14">
        <v>25.6</v>
      </c>
      <c r="F194" s="10">
        <v>0</v>
      </c>
      <c r="G194" s="7">
        <v>0</v>
      </c>
      <c r="H194" s="7">
        <v>18</v>
      </c>
      <c r="I194" s="10">
        <v>0</v>
      </c>
      <c r="J194" s="7">
        <v>0</v>
      </c>
      <c r="K194" s="7">
        <v>0</v>
      </c>
      <c r="L194" s="10">
        <v>0</v>
      </c>
      <c r="M194" s="10">
        <v>0</v>
      </c>
      <c r="N194" s="7">
        <v>0</v>
      </c>
      <c r="O194" s="7">
        <v>0.5</v>
      </c>
      <c r="P194" s="11">
        <v>0.465</v>
      </c>
      <c r="Q194" s="10">
        <v>0</v>
      </c>
      <c r="R194" s="7">
        <v>0</v>
      </c>
      <c r="S194" s="7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4">
        <v>38.7</v>
      </c>
      <c r="AD194" s="7">
        <v>985</v>
      </c>
      <c r="AE194" s="7">
        <v>143</v>
      </c>
      <c r="AF194" s="7">
        <v>109</v>
      </c>
      <c r="AG194" s="10">
        <v>6.2</v>
      </c>
      <c r="AH194" s="7">
        <v>985</v>
      </c>
      <c r="AI194" s="7">
        <v>143</v>
      </c>
      <c r="AJ194" s="7">
        <v>109</v>
      </c>
      <c r="AK194" s="10">
        <v>6.2</v>
      </c>
      <c r="AL194" s="10">
        <v>0</v>
      </c>
      <c r="AM194" s="7">
        <v>1970</v>
      </c>
      <c r="AN194" s="10">
        <v>0</v>
      </c>
      <c r="AO194" s="7">
        <v>219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</row>
    <row r="195" spans="1:49" ht="12.75">
      <c r="A195" s="7" t="s">
        <v>663</v>
      </c>
      <c r="B195" s="20" t="s">
        <v>513</v>
      </c>
      <c r="C195" s="7" t="s">
        <v>83</v>
      </c>
      <c r="D195" s="8">
        <v>75.94276098012504</v>
      </c>
      <c r="E195" s="14">
        <v>20.9</v>
      </c>
      <c r="F195" s="10">
        <v>0</v>
      </c>
      <c r="G195" s="7">
        <v>18</v>
      </c>
      <c r="H195" s="7">
        <v>0</v>
      </c>
      <c r="I195" s="10">
        <v>0</v>
      </c>
      <c r="J195" s="7">
        <v>6</v>
      </c>
      <c r="K195" s="7">
        <v>0</v>
      </c>
      <c r="L195" s="10">
        <v>0</v>
      </c>
      <c r="M195" s="10">
        <v>0</v>
      </c>
      <c r="N195" s="7">
        <v>0</v>
      </c>
      <c r="O195" s="7">
        <v>0.5</v>
      </c>
      <c r="P195" s="11">
        <v>0.465</v>
      </c>
      <c r="Q195" s="10">
        <v>0</v>
      </c>
      <c r="R195" s="7">
        <v>0</v>
      </c>
      <c r="S195" s="7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9.9</v>
      </c>
      <c r="AA195" s="10">
        <v>0</v>
      </c>
      <c r="AB195" s="14">
        <v>35.7</v>
      </c>
      <c r="AC195" s="10">
        <v>0</v>
      </c>
      <c r="AD195" s="7">
        <v>770</v>
      </c>
      <c r="AE195" s="7">
        <v>112</v>
      </c>
      <c r="AF195" s="14">
        <v>85.6</v>
      </c>
      <c r="AG195" s="10">
        <v>6.07</v>
      </c>
      <c r="AH195" s="7">
        <v>134</v>
      </c>
      <c r="AI195" s="14">
        <v>50.7</v>
      </c>
      <c r="AJ195" s="14">
        <v>44.6</v>
      </c>
      <c r="AK195" s="10">
        <v>2.53</v>
      </c>
      <c r="AL195" s="10">
        <v>0</v>
      </c>
      <c r="AM195" s="7">
        <v>387</v>
      </c>
      <c r="AN195" s="12">
        <v>0.5</v>
      </c>
      <c r="AO195" s="14">
        <v>89.9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</row>
    <row r="196" spans="1:49" ht="12.75">
      <c r="A196" s="7" t="s">
        <v>664</v>
      </c>
      <c r="B196" s="20" t="s">
        <v>513</v>
      </c>
      <c r="C196" s="7" t="s">
        <v>83</v>
      </c>
      <c r="D196" s="8">
        <v>39.47833963645126</v>
      </c>
      <c r="E196" s="14">
        <v>10.8</v>
      </c>
      <c r="F196" s="10">
        <v>0</v>
      </c>
      <c r="G196" s="7">
        <v>18</v>
      </c>
      <c r="H196" s="7">
        <v>0</v>
      </c>
      <c r="I196" s="10">
        <v>0</v>
      </c>
      <c r="J196" s="7">
        <v>6</v>
      </c>
      <c r="K196" s="7">
        <v>0</v>
      </c>
      <c r="L196" s="10">
        <v>0</v>
      </c>
      <c r="M196" s="10">
        <v>0</v>
      </c>
      <c r="N196" s="7">
        <v>0</v>
      </c>
      <c r="O196" s="7">
        <v>0.25</v>
      </c>
      <c r="P196" s="11">
        <v>0.233</v>
      </c>
      <c r="Q196" s="10">
        <v>0</v>
      </c>
      <c r="R196" s="7">
        <v>0</v>
      </c>
      <c r="S196" s="7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4">
        <v>22.8</v>
      </c>
      <c r="AA196" s="10">
        <v>0</v>
      </c>
      <c r="AB196" s="14">
        <v>74.3</v>
      </c>
      <c r="AC196" s="10">
        <v>0</v>
      </c>
      <c r="AD196" s="7">
        <v>419</v>
      </c>
      <c r="AE196" s="14">
        <v>59.4</v>
      </c>
      <c r="AF196" s="14">
        <v>46.5</v>
      </c>
      <c r="AG196" s="10">
        <v>6.22</v>
      </c>
      <c r="AH196" s="14">
        <v>75.1</v>
      </c>
      <c r="AI196" s="14">
        <v>27.3</v>
      </c>
      <c r="AJ196" s="14">
        <v>25</v>
      </c>
      <c r="AK196" s="10">
        <v>2.63</v>
      </c>
      <c r="AL196" s="10">
        <v>0</v>
      </c>
      <c r="AM196" s="7">
        <v>210</v>
      </c>
      <c r="AN196" s="12">
        <v>0.25</v>
      </c>
      <c r="AO196" s="14">
        <v>47.7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</row>
    <row r="197" spans="1:49" ht="12.75">
      <c r="A197" s="7" t="s">
        <v>665</v>
      </c>
      <c r="B197" s="20" t="s">
        <v>513</v>
      </c>
      <c r="C197" s="7" t="s">
        <v>83</v>
      </c>
      <c r="D197" s="8">
        <v>58.07409283608221</v>
      </c>
      <c r="E197" s="14">
        <v>16</v>
      </c>
      <c r="F197" s="10">
        <v>0</v>
      </c>
      <c r="G197" s="7">
        <v>18</v>
      </c>
      <c r="H197" s="7">
        <v>0</v>
      </c>
      <c r="I197" s="10">
        <v>0</v>
      </c>
      <c r="J197" s="7">
        <v>6</v>
      </c>
      <c r="K197" s="7">
        <v>0</v>
      </c>
      <c r="L197" s="10">
        <v>0</v>
      </c>
      <c r="M197" s="10">
        <v>0</v>
      </c>
      <c r="N197" s="7">
        <v>0</v>
      </c>
      <c r="O197" s="7">
        <v>0.375</v>
      </c>
      <c r="P197" s="11">
        <v>0.349</v>
      </c>
      <c r="Q197" s="10">
        <v>0</v>
      </c>
      <c r="R197" s="7">
        <v>0</v>
      </c>
      <c r="S197" s="7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4">
        <v>14.2</v>
      </c>
      <c r="AA197" s="10">
        <v>0</v>
      </c>
      <c r="AB197" s="14">
        <v>48.6</v>
      </c>
      <c r="AC197" s="10">
        <v>0</v>
      </c>
      <c r="AD197" s="7">
        <v>602</v>
      </c>
      <c r="AE197" s="14">
        <v>86.4</v>
      </c>
      <c r="AF197" s="14">
        <v>66.9</v>
      </c>
      <c r="AG197" s="10">
        <v>6.15</v>
      </c>
      <c r="AH197" s="7">
        <v>106</v>
      </c>
      <c r="AI197" s="14">
        <v>39.5</v>
      </c>
      <c r="AJ197" s="14">
        <v>35.5</v>
      </c>
      <c r="AK197" s="10">
        <v>2.58</v>
      </c>
      <c r="AL197" s="10">
        <v>0</v>
      </c>
      <c r="AM197" s="7">
        <v>302</v>
      </c>
      <c r="AN197" s="12">
        <v>0.375</v>
      </c>
      <c r="AO197" s="14">
        <v>69.5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</row>
    <row r="198" spans="1:49" ht="12.75">
      <c r="A198" s="7" t="s">
        <v>666</v>
      </c>
      <c r="B198" s="20" t="s">
        <v>513</v>
      </c>
      <c r="C198" s="7" t="s">
        <v>83</v>
      </c>
      <c r="D198" s="8">
        <v>48.865376659881925</v>
      </c>
      <c r="E198" s="14">
        <v>13.4</v>
      </c>
      <c r="F198" s="10">
        <v>0</v>
      </c>
      <c r="G198" s="7">
        <v>18</v>
      </c>
      <c r="H198" s="7">
        <v>0</v>
      </c>
      <c r="I198" s="10">
        <v>0</v>
      </c>
      <c r="J198" s="7">
        <v>6</v>
      </c>
      <c r="K198" s="7">
        <v>0</v>
      </c>
      <c r="L198" s="10">
        <v>0</v>
      </c>
      <c r="M198" s="10">
        <v>0</v>
      </c>
      <c r="N198" s="7">
        <v>0</v>
      </c>
      <c r="O198" s="7">
        <v>0.3125</v>
      </c>
      <c r="P198" s="11">
        <v>0.291</v>
      </c>
      <c r="Q198" s="10">
        <v>0</v>
      </c>
      <c r="R198" s="7">
        <v>0</v>
      </c>
      <c r="S198" s="7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4">
        <v>17.6</v>
      </c>
      <c r="AA198" s="10">
        <v>0</v>
      </c>
      <c r="AB198" s="14">
        <v>58.9</v>
      </c>
      <c r="AC198" s="10">
        <v>0</v>
      </c>
      <c r="AD198" s="7">
        <v>513</v>
      </c>
      <c r="AE198" s="14">
        <v>73.1</v>
      </c>
      <c r="AF198" s="14">
        <v>57</v>
      </c>
      <c r="AG198" s="10">
        <v>6.18</v>
      </c>
      <c r="AH198" s="14">
        <v>91.3</v>
      </c>
      <c r="AI198" s="14">
        <v>33.5</v>
      </c>
      <c r="AJ198" s="14">
        <v>30.4</v>
      </c>
      <c r="AK198" s="10">
        <v>2.61</v>
      </c>
      <c r="AL198" s="10">
        <v>0</v>
      </c>
      <c r="AM198" s="7">
        <v>257</v>
      </c>
      <c r="AN198" s="12">
        <v>0.3125</v>
      </c>
      <c r="AO198" s="14">
        <v>58.7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</row>
    <row r="199" spans="1:49" ht="12.75">
      <c r="A199" s="7" t="s">
        <v>667</v>
      </c>
      <c r="B199" s="20" t="s">
        <v>513</v>
      </c>
      <c r="C199" s="7" t="s">
        <v>83</v>
      </c>
      <c r="D199" s="8">
        <v>93.09940884635752</v>
      </c>
      <c r="E199" s="14">
        <v>25.7</v>
      </c>
      <c r="F199" s="10">
        <v>0</v>
      </c>
      <c r="G199" s="7">
        <v>18</v>
      </c>
      <c r="H199" s="7">
        <v>0</v>
      </c>
      <c r="I199" s="10">
        <v>0</v>
      </c>
      <c r="J199" s="7">
        <v>6</v>
      </c>
      <c r="K199" s="7">
        <v>0</v>
      </c>
      <c r="L199" s="10">
        <v>0</v>
      </c>
      <c r="M199" s="10">
        <v>0</v>
      </c>
      <c r="N199" s="7">
        <v>0</v>
      </c>
      <c r="O199" s="7">
        <v>0.625</v>
      </c>
      <c r="P199" s="11">
        <v>0.581</v>
      </c>
      <c r="Q199" s="10">
        <v>0</v>
      </c>
      <c r="R199" s="7">
        <v>0</v>
      </c>
      <c r="S199" s="7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7.33</v>
      </c>
      <c r="AA199" s="10">
        <v>0</v>
      </c>
      <c r="AB199" s="14">
        <v>28</v>
      </c>
      <c r="AC199" s="10">
        <v>0</v>
      </c>
      <c r="AD199" s="7">
        <v>923</v>
      </c>
      <c r="AE199" s="7">
        <v>135</v>
      </c>
      <c r="AF199" s="7">
        <v>103</v>
      </c>
      <c r="AG199" s="10">
        <v>6</v>
      </c>
      <c r="AH199" s="7">
        <v>158</v>
      </c>
      <c r="AI199" s="14">
        <v>61</v>
      </c>
      <c r="AJ199" s="14">
        <v>52.7</v>
      </c>
      <c r="AK199" s="10">
        <v>2.48</v>
      </c>
      <c r="AL199" s="10">
        <v>0</v>
      </c>
      <c r="AM199" s="7">
        <v>462</v>
      </c>
      <c r="AN199" s="12">
        <v>0.325</v>
      </c>
      <c r="AO199" s="7">
        <v>109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</row>
    <row r="200" spans="1:49" ht="12.75">
      <c r="A200" s="20" t="s">
        <v>668</v>
      </c>
      <c r="B200" s="20" t="s">
        <v>513</v>
      </c>
      <c r="C200" s="7" t="s">
        <v>83</v>
      </c>
      <c r="D200" s="9">
        <v>3.0066023442558567</v>
      </c>
      <c r="E200" s="11">
        <v>0.823</v>
      </c>
      <c r="F200" s="10">
        <v>0</v>
      </c>
      <c r="G200" s="7">
        <v>0</v>
      </c>
      <c r="H200" s="7">
        <v>2.375</v>
      </c>
      <c r="I200" s="10">
        <v>0</v>
      </c>
      <c r="J200" s="7">
        <v>0</v>
      </c>
      <c r="K200" s="7">
        <v>0</v>
      </c>
      <c r="L200" s="10">
        <v>0</v>
      </c>
      <c r="M200" s="10">
        <v>0</v>
      </c>
      <c r="N200" s="7">
        <v>0</v>
      </c>
      <c r="O200" s="7">
        <v>0.125</v>
      </c>
      <c r="P200" s="11">
        <v>0.116</v>
      </c>
      <c r="Q200" s="10">
        <v>0</v>
      </c>
      <c r="R200" s="7">
        <v>0</v>
      </c>
      <c r="S200" s="7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4">
        <v>20.5</v>
      </c>
      <c r="AD200" s="11">
        <v>0.527</v>
      </c>
      <c r="AE200" s="11">
        <v>0.592</v>
      </c>
      <c r="AF200" s="11">
        <v>0.443</v>
      </c>
      <c r="AG200" s="11">
        <v>0.8</v>
      </c>
      <c r="AH200" s="11">
        <v>0.527</v>
      </c>
      <c r="AI200" s="11">
        <v>0.592</v>
      </c>
      <c r="AJ200" s="11">
        <v>0.443</v>
      </c>
      <c r="AK200" s="11">
        <v>0.8</v>
      </c>
      <c r="AL200" s="10">
        <v>0</v>
      </c>
      <c r="AM200" s="10">
        <v>1.05</v>
      </c>
      <c r="AN200" s="10">
        <v>0</v>
      </c>
      <c r="AO200" s="11">
        <v>0.887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</row>
    <row r="201" spans="1:49" ht="12.75">
      <c r="A201" s="20" t="s">
        <v>669</v>
      </c>
      <c r="B201" s="20" t="s">
        <v>513</v>
      </c>
      <c r="C201" s="7" t="s">
        <v>83</v>
      </c>
      <c r="D201" s="9">
        <v>3.6563919154318465</v>
      </c>
      <c r="E201" s="10">
        <v>1</v>
      </c>
      <c r="F201" s="10">
        <v>0</v>
      </c>
      <c r="G201" s="7">
        <v>0</v>
      </c>
      <c r="H201" s="7">
        <v>2.375</v>
      </c>
      <c r="I201" s="10">
        <v>0</v>
      </c>
      <c r="J201" s="7">
        <v>0</v>
      </c>
      <c r="K201" s="7">
        <v>0</v>
      </c>
      <c r="L201" s="10">
        <v>0</v>
      </c>
      <c r="M201" s="10">
        <v>0</v>
      </c>
      <c r="N201" s="7">
        <v>0</v>
      </c>
      <c r="O201" s="7">
        <v>0.154</v>
      </c>
      <c r="P201" s="11">
        <v>0.143</v>
      </c>
      <c r="Q201" s="10">
        <v>0</v>
      </c>
      <c r="R201" s="7">
        <v>0</v>
      </c>
      <c r="S201" s="7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4">
        <v>16.6</v>
      </c>
      <c r="AD201" s="11">
        <v>0.627</v>
      </c>
      <c r="AE201" s="11">
        <v>0.713</v>
      </c>
      <c r="AF201" s="11">
        <v>0.528</v>
      </c>
      <c r="AG201" s="11">
        <v>0.791</v>
      </c>
      <c r="AH201" s="11">
        <v>0.627</v>
      </c>
      <c r="AI201" s="11">
        <v>0.713</v>
      </c>
      <c r="AJ201" s="11">
        <v>0.528</v>
      </c>
      <c r="AK201" s="11">
        <v>0.791</v>
      </c>
      <c r="AL201" s="10">
        <v>0</v>
      </c>
      <c r="AM201" s="10">
        <v>1.25</v>
      </c>
      <c r="AN201" s="10">
        <v>0</v>
      </c>
      <c r="AO201" s="10">
        <v>1.06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</row>
    <row r="202" spans="1:49" ht="12.75">
      <c r="A202" s="20" t="s">
        <v>670</v>
      </c>
      <c r="B202" s="20" t="s">
        <v>513</v>
      </c>
      <c r="C202" s="7" t="s">
        <v>83</v>
      </c>
      <c r="D202" s="9">
        <v>4.395315887839504</v>
      </c>
      <c r="E202" s="10">
        <v>1.2</v>
      </c>
      <c r="F202" s="10">
        <v>0</v>
      </c>
      <c r="G202" s="7">
        <v>0</v>
      </c>
      <c r="H202" s="7">
        <v>2.375</v>
      </c>
      <c r="I202" s="10">
        <v>0</v>
      </c>
      <c r="J202" s="7">
        <v>0</v>
      </c>
      <c r="K202" s="7">
        <v>0</v>
      </c>
      <c r="L202" s="10">
        <v>0</v>
      </c>
      <c r="M202" s="10">
        <v>0</v>
      </c>
      <c r="N202" s="7">
        <v>0</v>
      </c>
      <c r="O202" s="7">
        <v>0.1875</v>
      </c>
      <c r="P202" s="11">
        <v>0.174</v>
      </c>
      <c r="Q202" s="10">
        <v>0</v>
      </c>
      <c r="R202" s="7">
        <v>0</v>
      </c>
      <c r="S202" s="7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4">
        <v>13.6</v>
      </c>
      <c r="AD202" s="11">
        <v>0.733</v>
      </c>
      <c r="AE202" s="11">
        <v>0.845</v>
      </c>
      <c r="AF202" s="11">
        <v>0.617</v>
      </c>
      <c r="AG202" s="11">
        <v>0.781</v>
      </c>
      <c r="AH202" s="11">
        <v>0.733</v>
      </c>
      <c r="AI202" s="11">
        <v>0.845</v>
      </c>
      <c r="AJ202" s="11">
        <v>0.617</v>
      </c>
      <c r="AK202" s="11">
        <v>0.781</v>
      </c>
      <c r="AL202" s="10">
        <v>0</v>
      </c>
      <c r="AM202" s="10">
        <v>1.47</v>
      </c>
      <c r="AN202" s="10">
        <v>0</v>
      </c>
      <c r="AO202" s="10">
        <v>1.23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</row>
    <row r="203" spans="1:49" ht="12.75">
      <c r="A203" s="20" t="s">
        <v>671</v>
      </c>
      <c r="B203" s="20" t="s">
        <v>513</v>
      </c>
      <c r="C203" s="7" t="s">
        <v>83</v>
      </c>
      <c r="D203" s="9">
        <v>5.026782556195748</v>
      </c>
      <c r="E203" s="10">
        <v>1.39</v>
      </c>
      <c r="F203" s="10">
        <v>0</v>
      </c>
      <c r="G203" s="7">
        <v>0</v>
      </c>
      <c r="H203" s="7">
        <v>2.375</v>
      </c>
      <c r="I203" s="10">
        <v>0</v>
      </c>
      <c r="J203" s="7">
        <v>0</v>
      </c>
      <c r="K203" s="7">
        <v>0</v>
      </c>
      <c r="L203" s="10">
        <v>0</v>
      </c>
      <c r="M203" s="10">
        <v>0</v>
      </c>
      <c r="N203" s="7">
        <v>0</v>
      </c>
      <c r="O203" s="7">
        <v>0.218</v>
      </c>
      <c r="P203" s="11">
        <v>0.203</v>
      </c>
      <c r="Q203" s="10">
        <v>0</v>
      </c>
      <c r="R203" s="7">
        <v>0</v>
      </c>
      <c r="S203" s="7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4">
        <v>11.7</v>
      </c>
      <c r="AD203" s="11">
        <v>0.824</v>
      </c>
      <c r="AE203" s="11">
        <v>0.96</v>
      </c>
      <c r="AF203" s="11">
        <v>0.694</v>
      </c>
      <c r="AG203" s="11">
        <v>0.771</v>
      </c>
      <c r="AH203" s="11">
        <v>0.824</v>
      </c>
      <c r="AI203" s="11">
        <v>0.96</v>
      </c>
      <c r="AJ203" s="11">
        <v>0.694</v>
      </c>
      <c r="AK203" s="11">
        <v>0.771</v>
      </c>
      <c r="AL203" s="10">
        <v>0</v>
      </c>
      <c r="AM203" s="10">
        <v>1.65</v>
      </c>
      <c r="AN203" s="10">
        <v>0</v>
      </c>
      <c r="AO203" s="10">
        <v>1.39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</row>
    <row r="204" spans="1:49" ht="12.75">
      <c r="A204" s="20" t="s">
        <v>672</v>
      </c>
      <c r="B204" s="20" t="s">
        <v>513</v>
      </c>
      <c r="C204" s="7" t="s">
        <v>83</v>
      </c>
      <c r="D204" s="9">
        <v>5.679137761372174</v>
      </c>
      <c r="E204" s="10">
        <v>1.57</v>
      </c>
      <c r="F204" s="10">
        <v>0</v>
      </c>
      <c r="G204" s="7">
        <v>0</v>
      </c>
      <c r="H204" s="7">
        <v>2.375</v>
      </c>
      <c r="I204" s="10">
        <v>0</v>
      </c>
      <c r="J204" s="7">
        <v>0</v>
      </c>
      <c r="K204" s="7">
        <v>0</v>
      </c>
      <c r="L204" s="10">
        <v>0</v>
      </c>
      <c r="M204" s="10">
        <v>0</v>
      </c>
      <c r="N204" s="7">
        <v>0</v>
      </c>
      <c r="O204" s="7">
        <v>0.25</v>
      </c>
      <c r="P204" s="11">
        <v>0.233</v>
      </c>
      <c r="Q204" s="10">
        <v>0</v>
      </c>
      <c r="R204" s="7">
        <v>0</v>
      </c>
      <c r="S204" s="7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4">
        <v>10.2</v>
      </c>
      <c r="AD204" s="11">
        <v>0.91</v>
      </c>
      <c r="AE204" s="10">
        <v>1.07</v>
      </c>
      <c r="AF204" s="11">
        <v>0.766</v>
      </c>
      <c r="AG204" s="11">
        <v>0.762</v>
      </c>
      <c r="AH204" s="11">
        <v>0.91</v>
      </c>
      <c r="AI204" s="10">
        <v>1.07</v>
      </c>
      <c r="AJ204" s="11">
        <v>0.766</v>
      </c>
      <c r="AK204" s="11">
        <v>0.762</v>
      </c>
      <c r="AL204" s="10">
        <v>0</v>
      </c>
      <c r="AM204" s="10">
        <v>1.82</v>
      </c>
      <c r="AN204" s="10">
        <v>0</v>
      </c>
      <c r="AO204" s="10">
        <v>1.53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</row>
    <row r="205" spans="1:49" ht="12.75">
      <c r="A205" s="20" t="s">
        <v>673</v>
      </c>
      <c r="B205" s="20" t="s">
        <v>513</v>
      </c>
      <c r="C205" s="7" t="s">
        <v>83</v>
      </c>
      <c r="D205" s="9">
        <v>3.1736358078256264</v>
      </c>
      <c r="E205" s="11">
        <v>0.869</v>
      </c>
      <c r="F205" s="10">
        <v>0</v>
      </c>
      <c r="G205" s="7">
        <v>0</v>
      </c>
      <c r="H205" s="7">
        <v>2.5</v>
      </c>
      <c r="I205" s="10">
        <v>0</v>
      </c>
      <c r="J205" s="7">
        <v>0</v>
      </c>
      <c r="K205" s="7">
        <v>0</v>
      </c>
      <c r="L205" s="10">
        <v>0</v>
      </c>
      <c r="M205" s="10">
        <v>0</v>
      </c>
      <c r="N205" s="7">
        <v>0</v>
      </c>
      <c r="O205" s="7">
        <v>0.125</v>
      </c>
      <c r="P205" s="11">
        <v>0.116</v>
      </c>
      <c r="Q205" s="10">
        <v>0</v>
      </c>
      <c r="R205" s="7">
        <v>0</v>
      </c>
      <c r="S205" s="7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4">
        <v>21.6</v>
      </c>
      <c r="AD205" s="11">
        <v>0.619</v>
      </c>
      <c r="AE205" s="11">
        <v>0.66</v>
      </c>
      <c r="AF205" s="11">
        <v>0.495</v>
      </c>
      <c r="AG205" s="11">
        <v>0.844</v>
      </c>
      <c r="AH205" s="11">
        <v>0.619</v>
      </c>
      <c r="AI205" s="11">
        <v>0.66</v>
      </c>
      <c r="AJ205" s="11">
        <v>0.495</v>
      </c>
      <c r="AK205" s="11">
        <v>0.844</v>
      </c>
      <c r="AL205" s="10">
        <v>0</v>
      </c>
      <c r="AM205" s="10">
        <v>1.24</v>
      </c>
      <c r="AN205" s="10">
        <v>0</v>
      </c>
      <c r="AO205" s="11">
        <v>0.99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</row>
    <row r="206" spans="1:49" ht="12.75">
      <c r="A206" s="20" t="s">
        <v>674</v>
      </c>
      <c r="B206" s="20" t="s">
        <v>513</v>
      </c>
      <c r="C206" s="7" t="s">
        <v>83</v>
      </c>
      <c r="D206" s="9">
        <v>4.646534217048439</v>
      </c>
      <c r="E206" s="10">
        <v>1.27</v>
      </c>
      <c r="F206" s="10">
        <v>0</v>
      </c>
      <c r="G206" s="7">
        <v>0</v>
      </c>
      <c r="H206" s="7">
        <v>2.5</v>
      </c>
      <c r="I206" s="10">
        <v>0</v>
      </c>
      <c r="J206" s="7">
        <v>0</v>
      </c>
      <c r="K206" s="7">
        <v>0</v>
      </c>
      <c r="L206" s="10">
        <v>0</v>
      </c>
      <c r="M206" s="10">
        <v>0</v>
      </c>
      <c r="N206" s="7">
        <v>0</v>
      </c>
      <c r="O206" s="7">
        <v>0.1875</v>
      </c>
      <c r="P206" s="11">
        <v>0.174</v>
      </c>
      <c r="Q206" s="10">
        <v>0</v>
      </c>
      <c r="R206" s="7">
        <v>0</v>
      </c>
      <c r="S206" s="7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4">
        <v>14.4</v>
      </c>
      <c r="AD206" s="11">
        <v>0.865</v>
      </c>
      <c r="AE206" s="11">
        <v>0.943</v>
      </c>
      <c r="AF206" s="11">
        <v>0.692</v>
      </c>
      <c r="AG206" s="11">
        <v>0.825</v>
      </c>
      <c r="AH206" s="11">
        <v>0.865</v>
      </c>
      <c r="AI206" s="11">
        <v>0.943</v>
      </c>
      <c r="AJ206" s="11">
        <v>0.692</v>
      </c>
      <c r="AK206" s="11">
        <v>0.825</v>
      </c>
      <c r="AL206" s="10">
        <v>0</v>
      </c>
      <c r="AM206" s="10">
        <v>1.73</v>
      </c>
      <c r="AN206" s="10">
        <v>0</v>
      </c>
      <c r="AO206" s="10">
        <v>1.38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</row>
    <row r="207" spans="1:49" ht="12.75">
      <c r="A207" s="20" t="s">
        <v>675</v>
      </c>
      <c r="B207" s="20" t="s">
        <v>513</v>
      </c>
      <c r="C207" s="7" t="s">
        <v>83</v>
      </c>
      <c r="D207" s="9">
        <v>6.013204688511713</v>
      </c>
      <c r="E207" s="10">
        <v>1.66</v>
      </c>
      <c r="F207" s="10">
        <v>0</v>
      </c>
      <c r="G207" s="7">
        <v>0</v>
      </c>
      <c r="H207" s="7">
        <v>2.5</v>
      </c>
      <c r="I207" s="10">
        <v>0</v>
      </c>
      <c r="J207" s="7">
        <v>0</v>
      </c>
      <c r="K207" s="7">
        <v>0</v>
      </c>
      <c r="L207" s="10">
        <v>0</v>
      </c>
      <c r="M207" s="10">
        <v>0</v>
      </c>
      <c r="N207" s="7">
        <v>0</v>
      </c>
      <c r="O207" s="7">
        <v>0.25</v>
      </c>
      <c r="P207" s="11">
        <v>0.233</v>
      </c>
      <c r="Q207" s="10">
        <v>0</v>
      </c>
      <c r="R207" s="7">
        <v>0</v>
      </c>
      <c r="S207" s="7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4">
        <v>10.7</v>
      </c>
      <c r="AD207" s="10">
        <v>1.08</v>
      </c>
      <c r="AE207" s="10">
        <v>1.2</v>
      </c>
      <c r="AF207" s="11">
        <v>0.862</v>
      </c>
      <c r="AG207" s="11">
        <v>0.806</v>
      </c>
      <c r="AH207" s="10">
        <v>1.08</v>
      </c>
      <c r="AI207" s="10">
        <v>1.2</v>
      </c>
      <c r="AJ207" s="11">
        <v>0.862</v>
      </c>
      <c r="AK207" s="11">
        <v>0.806</v>
      </c>
      <c r="AL207" s="10">
        <v>0</v>
      </c>
      <c r="AM207" s="10">
        <v>2.15</v>
      </c>
      <c r="AN207" s="10">
        <v>0</v>
      </c>
      <c r="AO207" s="10">
        <v>1.72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</row>
    <row r="208" spans="1:49" s="16" customFormat="1" ht="12.75">
      <c r="A208" s="20" t="s">
        <v>676</v>
      </c>
      <c r="B208" s="20" t="s">
        <v>513</v>
      </c>
      <c r="C208" s="7" t="s">
        <v>83</v>
      </c>
      <c r="D208" s="9">
        <v>3.6747361985349354</v>
      </c>
      <c r="E208" s="10">
        <v>1.01</v>
      </c>
      <c r="F208" s="10">
        <v>0</v>
      </c>
      <c r="G208" s="7">
        <v>0</v>
      </c>
      <c r="H208" s="7">
        <v>2.875</v>
      </c>
      <c r="I208" s="10">
        <v>0</v>
      </c>
      <c r="J208" s="7">
        <v>0</v>
      </c>
      <c r="K208" s="7">
        <v>0</v>
      </c>
      <c r="L208" s="10">
        <v>0</v>
      </c>
      <c r="M208" s="10">
        <v>0</v>
      </c>
      <c r="N208" s="7">
        <v>0</v>
      </c>
      <c r="O208" s="7">
        <v>0.125</v>
      </c>
      <c r="P208" s="11">
        <v>0.116</v>
      </c>
      <c r="Q208" s="10">
        <v>0</v>
      </c>
      <c r="R208" s="7">
        <v>0</v>
      </c>
      <c r="S208" s="7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4">
        <v>24.8</v>
      </c>
      <c r="AD208" s="11">
        <v>0.958</v>
      </c>
      <c r="AE208" s="11">
        <v>0.884</v>
      </c>
      <c r="AF208" s="11">
        <v>0.667</v>
      </c>
      <c r="AG208" s="11">
        <v>0.976</v>
      </c>
      <c r="AH208" s="11">
        <v>0.958</v>
      </c>
      <c r="AI208" s="11">
        <v>0.884</v>
      </c>
      <c r="AJ208" s="11">
        <v>0.667</v>
      </c>
      <c r="AK208" s="11">
        <v>0.976</v>
      </c>
      <c r="AL208" s="10">
        <v>0</v>
      </c>
      <c r="AM208" s="10">
        <v>1.92</v>
      </c>
      <c r="AN208" s="10">
        <v>0</v>
      </c>
      <c r="AO208" s="10">
        <v>1.33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</row>
    <row r="209" spans="1:49" ht="12.75">
      <c r="A209" s="20" t="s">
        <v>677</v>
      </c>
      <c r="B209" s="20" t="s">
        <v>513</v>
      </c>
      <c r="C209" s="7" t="s">
        <v>83</v>
      </c>
      <c r="D209" s="9">
        <v>5.4001892046752396</v>
      </c>
      <c r="E209" s="10">
        <v>1.48</v>
      </c>
      <c r="F209" s="10">
        <v>0</v>
      </c>
      <c r="G209" s="7">
        <v>0</v>
      </c>
      <c r="H209" s="7">
        <v>2.875</v>
      </c>
      <c r="I209" s="10">
        <v>0</v>
      </c>
      <c r="J209" s="7">
        <v>0</v>
      </c>
      <c r="K209" s="7">
        <v>0</v>
      </c>
      <c r="L209" s="10">
        <v>0</v>
      </c>
      <c r="M209" s="10">
        <v>0</v>
      </c>
      <c r="N209" s="7">
        <v>0</v>
      </c>
      <c r="O209" s="7">
        <v>0.1875</v>
      </c>
      <c r="P209" s="11">
        <v>0.174</v>
      </c>
      <c r="Q209" s="10">
        <v>0</v>
      </c>
      <c r="R209" s="7">
        <v>0</v>
      </c>
      <c r="S209" s="7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4">
        <v>16.5</v>
      </c>
      <c r="AD209" s="10">
        <v>1.35</v>
      </c>
      <c r="AE209" s="10">
        <v>1.27</v>
      </c>
      <c r="AF209" s="11">
        <v>0.941</v>
      </c>
      <c r="AG209" s="11">
        <v>0.957</v>
      </c>
      <c r="AH209" s="10">
        <v>1.35</v>
      </c>
      <c r="AI209" s="10">
        <v>1.27</v>
      </c>
      <c r="AJ209" s="11">
        <v>0.941</v>
      </c>
      <c r="AK209" s="11">
        <v>0.957</v>
      </c>
      <c r="AL209" s="10">
        <v>0</v>
      </c>
      <c r="AM209" s="10">
        <v>2.7</v>
      </c>
      <c r="AN209" s="10">
        <v>0</v>
      </c>
      <c r="AO209" s="10">
        <v>1.88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</row>
    <row r="210" spans="1:49" s="16" customFormat="1" ht="12.75">
      <c r="A210" s="20" t="s">
        <v>678</v>
      </c>
      <c r="B210" s="20" t="s">
        <v>513</v>
      </c>
      <c r="C210" s="7" t="s">
        <v>83</v>
      </c>
      <c r="D210" s="9">
        <v>5.798503883242259</v>
      </c>
      <c r="E210" s="10">
        <v>1.59</v>
      </c>
      <c r="F210" s="10">
        <v>0</v>
      </c>
      <c r="G210" s="7">
        <v>0</v>
      </c>
      <c r="H210" s="7">
        <v>2.875</v>
      </c>
      <c r="I210" s="10">
        <v>0</v>
      </c>
      <c r="J210" s="7">
        <v>0</v>
      </c>
      <c r="K210" s="7">
        <v>0</v>
      </c>
      <c r="L210" s="10">
        <v>0</v>
      </c>
      <c r="M210" s="10">
        <v>0</v>
      </c>
      <c r="N210" s="7">
        <v>0</v>
      </c>
      <c r="O210" s="7">
        <v>0.203</v>
      </c>
      <c r="P210" s="11">
        <v>0.189</v>
      </c>
      <c r="Q210" s="10">
        <v>0</v>
      </c>
      <c r="R210" s="7">
        <v>0</v>
      </c>
      <c r="S210" s="7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4">
        <v>15.2</v>
      </c>
      <c r="AD210" s="10">
        <v>1.45</v>
      </c>
      <c r="AE210" s="10">
        <v>1.37</v>
      </c>
      <c r="AF210" s="10">
        <v>1.01</v>
      </c>
      <c r="AG210" s="11">
        <v>0.952</v>
      </c>
      <c r="AH210" s="10">
        <v>1.45</v>
      </c>
      <c r="AI210" s="10">
        <v>1.37</v>
      </c>
      <c r="AJ210" s="10">
        <v>1.01</v>
      </c>
      <c r="AK210" s="11">
        <v>0.952</v>
      </c>
      <c r="AL210" s="10">
        <v>0</v>
      </c>
      <c r="AM210" s="10">
        <v>2.89</v>
      </c>
      <c r="AN210" s="10">
        <v>0</v>
      </c>
      <c r="AO210" s="10">
        <v>2.01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</row>
    <row r="211" spans="1:49" ht="12.75">
      <c r="A211" s="20" t="s">
        <v>679</v>
      </c>
      <c r="B211" s="20" t="s">
        <v>513</v>
      </c>
      <c r="C211" s="7" t="s">
        <v>83</v>
      </c>
      <c r="D211" s="9">
        <v>7.015405469930332</v>
      </c>
      <c r="E211" s="10">
        <v>1.93</v>
      </c>
      <c r="F211" s="10">
        <v>0</v>
      </c>
      <c r="G211" s="7">
        <v>0</v>
      </c>
      <c r="H211" s="7">
        <v>2.875</v>
      </c>
      <c r="I211" s="10">
        <v>0</v>
      </c>
      <c r="J211" s="7">
        <v>0</v>
      </c>
      <c r="K211" s="7">
        <v>0</v>
      </c>
      <c r="L211" s="10">
        <v>0</v>
      </c>
      <c r="M211" s="10">
        <v>0</v>
      </c>
      <c r="N211" s="7">
        <v>0</v>
      </c>
      <c r="O211" s="7">
        <v>0.25</v>
      </c>
      <c r="P211" s="11">
        <v>0.233</v>
      </c>
      <c r="Q211" s="10">
        <v>0</v>
      </c>
      <c r="R211" s="7">
        <v>0</v>
      </c>
      <c r="S211" s="7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4">
        <v>12.3</v>
      </c>
      <c r="AD211" s="10">
        <v>1.7</v>
      </c>
      <c r="AE211" s="10">
        <v>1.63</v>
      </c>
      <c r="AF211" s="10">
        <v>1.18</v>
      </c>
      <c r="AG211" s="11">
        <v>0.938</v>
      </c>
      <c r="AH211" s="10">
        <v>1.7</v>
      </c>
      <c r="AI211" s="10">
        <v>1.63</v>
      </c>
      <c r="AJ211" s="10">
        <v>1.18</v>
      </c>
      <c r="AK211" s="11">
        <v>0.938</v>
      </c>
      <c r="AL211" s="10">
        <v>0</v>
      </c>
      <c r="AM211" s="10">
        <v>3.4</v>
      </c>
      <c r="AN211" s="10">
        <v>0</v>
      </c>
      <c r="AO211" s="10">
        <v>2.37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</row>
    <row r="212" spans="1:49" ht="12.75">
      <c r="A212" s="20" t="s">
        <v>680</v>
      </c>
      <c r="B212" s="20" t="s">
        <v>513</v>
      </c>
      <c r="C212" s="7" t="s">
        <v>83</v>
      </c>
      <c r="D212" s="14">
        <v>78.67276134136159</v>
      </c>
      <c r="E212" s="14">
        <v>21.5</v>
      </c>
      <c r="F212" s="10">
        <v>0</v>
      </c>
      <c r="G212" s="7">
        <v>0</v>
      </c>
      <c r="H212" s="7">
        <v>20</v>
      </c>
      <c r="I212" s="10">
        <v>0</v>
      </c>
      <c r="J212" s="7">
        <v>0</v>
      </c>
      <c r="K212" s="7">
        <v>0</v>
      </c>
      <c r="L212" s="10">
        <v>0</v>
      </c>
      <c r="M212" s="10">
        <v>0</v>
      </c>
      <c r="N212" s="7">
        <v>0</v>
      </c>
      <c r="O212" s="7">
        <v>0.375</v>
      </c>
      <c r="P212" s="11">
        <v>0.349</v>
      </c>
      <c r="Q212" s="10">
        <v>0</v>
      </c>
      <c r="R212" s="7">
        <v>0</v>
      </c>
      <c r="S212" s="7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4">
        <v>57.3</v>
      </c>
      <c r="AD212" s="7">
        <v>1040</v>
      </c>
      <c r="AE212" s="7">
        <v>135</v>
      </c>
      <c r="AF212" s="7">
        <v>104</v>
      </c>
      <c r="AG212" s="10">
        <v>6.95</v>
      </c>
      <c r="AH212" s="7">
        <v>1040</v>
      </c>
      <c r="AI212" s="7">
        <v>135</v>
      </c>
      <c r="AJ212" s="7">
        <v>104</v>
      </c>
      <c r="AK212" s="10">
        <v>6.95</v>
      </c>
      <c r="AL212" s="10">
        <v>0</v>
      </c>
      <c r="AM212" s="7">
        <v>2080</v>
      </c>
      <c r="AN212" s="10">
        <v>0</v>
      </c>
      <c r="AO212" s="7">
        <v>208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</row>
    <row r="213" spans="1:49" ht="12.75">
      <c r="A213" s="20" t="s">
        <v>681</v>
      </c>
      <c r="B213" s="20" t="s">
        <v>513</v>
      </c>
      <c r="C213" s="7" t="s">
        <v>83</v>
      </c>
      <c r="D213" s="30">
        <v>104</v>
      </c>
      <c r="E213" s="14">
        <v>28.5</v>
      </c>
      <c r="F213" s="10">
        <v>0</v>
      </c>
      <c r="G213" s="7">
        <v>0</v>
      </c>
      <c r="H213" s="7">
        <v>20</v>
      </c>
      <c r="I213" s="10">
        <v>0</v>
      </c>
      <c r="J213" s="7">
        <v>0</v>
      </c>
      <c r="K213" s="7">
        <v>0</v>
      </c>
      <c r="L213" s="10">
        <v>0</v>
      </c>
      <c r="M213" s="10">
        <v>0</v>
      </c>
      <c r="N213" s="7">
        <v>0</v>
      </c>
      <c r="O213" s="7">
        <v>0.5</v>
      </c>
      <c r="P213" s="11">
        <v>0.465</v>
      </c>
      <c r="Q213" s="10">
        <v>0</v>
      </c>
      <c r="R213" s="7">
        <v>0</v>
      </c>
      <c r="S213" s="7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4">
        <v>43</v>
      </c>
      <c r="AD213" s="7">
        <v>1360</v>
      </c>
      <c r="AE213" s="7">
        <v>177</v>
      </c>
      <c r="AF213" s="7">
        <v>136</v>
      </c>
      <c r="AG213" s="10">
        <v>6.91</v>
      </c>
      <c r="AH213" s="7">
        <v>1360</v>
      </c>
      <c r="AI213" s="7">
        <v>177</v>
      </c>
      <c r="AJ213" s="7">
        <v>136</v>
      </c>
      <c r="AK213" s="10">
        <v>6.91</v>
      </c>
      <c r="AL213" s="10">
        <v>0</v>
      </c>
      <c r="AM213" s="7">
        <v>2720</v>
      </c>
      <c r="AN213" s="10">
        <v>0</v>
      </c>
      <c r="AO213" s="7">
        <v>272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</row>
    <row r="214" spans="1:49" ht="12.75">
      <c r="A214" s="7" t="s">
        <v>682</v>
      </c>
      <c r="B214" s="20" t="s">
        <v>513</v>
      </c>
      <c r="C214" s="7" t="s">
        <v>83</v>
      </c>
      <c r="D214" s="30">
        <v>103</v>
      </c>
      <c r="E214" s="14">
        <v>28.3</v>
      </c>
      <c r="F214" s="10">
        <v>0</v>
      </c>
      <c r="G214" s="7">
        <v>20</v>
      </c>
      <c r="H214" s="7">
        <v>0</v>
      </c>
      <c r="I214" s="10">
        <v>0</v>
      </c>
      <c r="J214" s="7">
        <v>12</v>
      </c>
      <c r="K214" s="7">
        <v>0</v>
      </c>
      <c r="L214" s="10">
        <v>0</v>
      </c>
      <c r="M214" s="10">
        <v>0</v>
      </c>
      <c r="N214" s="7">
        <v>0</v>
      </c>
      <c r="O214" s="7">
        <v>0.5</v>
      </c>
      <c r="P214" s="11">
        <v>0.465</v>
      </c>
      <c r="Q214" s="10">
        <v>0</v>
      </c>
      <c r="R214" s="7">
        <v>0</v>
      </c>
      <c r="S214" s="7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4">
        <v>22.8</v>
      </c>
      <c r="AA214" s="10">
        <v>0</v>
      </c>
      <c r="AB214" s="14">
        <v>40</v>
      </c>
      <c r="AC214" s="10">
        <v>0</v>
      </c>
      <c r="AD214" s="7">
        <v>1550</v>
      </c>
      <c r="AE214" s="7">
        <v>188</v>
      </c>
      <c r="AF214" s="7">
        <v>155</v>
      </c>
      <c r="AG214" s="10">
        <v>7.39</v>
      </c>
      <c r="AH214" s="7">
        <v>705</v>
      </c>
      <c r="AI214" s="7">
        <v>132</v>
      </c>
      <c r="AJ214" s="7">
        <v>117</v>
      </c>
      <c r="AK214" s="10">
        <v>4.99</v>
      </c>
      <c r="AL214" s="10">
        <v>0</v>
      </c>
      <c r="AM214" s="7">
        <v>1540</v>
      </c>
      <c r="AN214" s="12">
        <v>0.5</v>
      </c>
      <c r="AO214" s="7">
        <v>209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</row>
    <row r="215" spans="1:49" ht="12.75">
      <c r="A215" s="7" t="s">
        <v>683</v>
      </c>
      <c r="B215" s="20" t="s">
        <v>513</v>
      </c>
      <c r="C215" s="7" t="s">
        <v>83</v>
      </c>
      <c r="D215" s="8">
        <v>78.4474598360822</v>
      </c>
      <c r="E215" s="14">
        <v>21.5</v>
      </c>
      <c r="F215" s="10">
        <v>0</v>
      </c>
      <c r="G215" s="7">
        <v>20</v>
      </c>
      <c r="H215" s="7">
        <v>0</v>
      </c>
      <c r="I215" s="10">
        <v>0</v>
      </c>
      <c r="J215" s="7">
        <v>12</v>
      </c>
      <c r="K215" s="7">
        <v>0</v>
      </c>
      <c r="L215" s="10">
        <v>0</v>
      </c>
      <c r="M215" s="10">
        <v>0</v>
      </c>
      <c r="N215" s="7">
        <v>0</v>
      </c>
      <c r="O215" s="7">
        <v>0.375</v>
      </c>
      <c r="P215" s="11">
        <v>0.349</v>
      </c>
      <c r="Q215" s="10">
        <v>0</v>
      </c>
      <c r="R215" s="7">
        <v>0</v>
      </c>
      <c r="S215" s="7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4">
        <v>31.4</v>
      </c>
      <c r="AA215" s="10">
        <v>0</v>
      </c>
      <c r="AB215" s="14">
        <v>54.3</v>
      </c>
      <c r="AC215" s="10">
        <v>0</v>
      </c>
      <c r="AD215" s="7">
        <v>1200</v>
      </c>
      <c r="AE215" s="7">
        <v>144</v>
      </c>
      <c r="AF215" s="7">
        <v>120</v>
      </c>
      <c r="AG215" s="10">
        <v>7.45</v>
      </c>
      <c r="AH215" s="7">
        <v>547</v>
      </c>
      <c r="AI215" s="7">
        <v>102</v>
      </c>
      <c r="AJ215" s="14">
        <v>91.1</v>
      </c>
      <c r="AK215" s="10">
        <v>5.04</v>
      </c>
      <c r="AL215" s="10">
        <v>0</v>
      </c>
      <c r="AM215" s="7">
        <v>1180</v>
      </c>
      <c r="AN215" s="12">
        <v>0.375</v>
      </c>
      <c r="AO215" s="7">
        <v>160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</row>
    <row r="216" spans="1:49" ht="12.75">
      <c r="A216" s="7" t="s">
        <v>684</v>
      </c>
      <c r="B216" s="20" t="s">
        <v>513</v>
      </c>
      <c r="C216" s="7" t="s">
        <v>83</v>
      </c>
      <c r="D216" s="8">
        <v>65.82026954877081</v>
      </c>
      <c r="E216" s="14">
        <v>18.1</v>
      </c>
      <c r="F216" s="10">
        <v>0</v>
      </c>
      <c r="G216" s="7">
        <v>20</v>
      </c>
      <c r="H216" s="7">
        <v>0</v>
      </c>
      <c r="I216" s="10">
        <v>0</v>
      </c>
      <c r="J216" s="7">
        <v>12</v>
      </c>
      <c r="K216" s="7">
        <v>0</v>
      </c>
      <c r="L216" s="10">
        <v>0</v>
      </c>
      <c r="M216" s="10">
        <v>0</v>
      </c>
      <c r="N216" s="7">
        <v>0</v>
      </c>
      <c r="O216" s="7">
        <v>0.3125</v>
      </c>
      <c r="P216" s="11">
        <v>0.291</v>
      </c>
      <c r="Q216" s="10">
        <v>0</v>
      </c>
      <c r="R216" s="7">
        <v>0</v>
      </c>
      <c r="S216" s="7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4">
        <v>38.2</v>
      </c>
      <c r="AA216" s="10">
        <v>0</v>
      </c>
      <c r="AB216" s="14">
        <v>65.7</v>
      </c>
      <c r="AC216" s="10">
        <v>0</v>
      </c>
      <c r="AD216" s="7">
        <v>1010</v>
      </c>
      <c r="AE216" s="7">
        <v>122</v>
      </c>
      <c r="AF216" s="7">
        <v>101</v>
      </c>
      <c r="AG216" s="10">
        <v>7.48</v>
      </c>
      <c r="AH216" s="7">
        <v>464</v>
      </c>
      <c r="AI216" s="14">
        <v>85.8</v>
      </c>
      <c r="AJ216" s="14">
        <v>77.3</v>
      </c>
      <c r="AK216" s="10">
        <v>5.07</v>
      </c>
      <c r="AL216" s="10">
        <v>0</v>
      </c>
      <c r="AM216" s="7">
        <v>997</v>
      </c>
      <c r="AN216" s="12">
        <v>0.3125</v>
      </c>
      <c r="AO216" s="7">
        <v>134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</row>
    <row r="217" spans="1:49" ht="12.75">
      <c r="A217" s="7" t="s">
        <v>685</v>
      </c>
      <c r="B217" s="20" t="s">
        <v>513</v>
      </c>
      <c r="C217" s="7" t="s">
        <v>83</v>
      </c>
      <c r="D217" s="30">
        <v>127</v>
      </c>
      <c r="E217" s="14">
        <v>35</v>
      </c>
      <c r="F217" s="10">
        <v>0</v>
      </c>
      <c r="G217" s="7">
        <v>20</v>
      </c>
      <c r="H217" s="7">
        <v>0</v>
      </c>
      <c r="I217" s="10">
        <v>0</v>
      </c>
      <c r="J217" s="7">
        <v>12</v>
      </c>
      <c r="K217" s="7">
        <v>0</v>
      </c>
      <c r="L217" s="10">
        <v>0</v>
      </c>
      <c r="M217" s="10">
        <v>0</v>
      </c>
      <c r="N217" s="7">
        <v>0</v>
      </c>
      <c r="O217" s="7">
        <v>0.625</v>
      </c>
      <c r="P217" s="11">
        <v>0.581</v>
      </c>
      <c r="Q217" s="10">
        <v>0</v>
      </c>
      <c r="R217" s="7">
        <v>0</v>
      </c>
      <c r="S217" s="7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4">
        <v>17.7</v>
      </c>
      <c r="AA217" s="10">
        <v>0</v>
      </c>
      <c r="AB217" s="14">
        <v>31.4</v>
      </c>
      <c r="AC217" s="10">
        <v>0</v>
      </c>
      <c r="AD217" s="7">
        <v>1880</v>
      </c>
      <c r="AE217" s="7">
        <v>230</v>
      </c>
      <c r="AF217" s="7">
        <v>188</v>
      </c>
      <c r="AG217" s="10">
        <v>7.33</v>
      </c>
      <c r="AH217" s="7">
        <v>851</v>
      </c>
      <c r="AI217" s="7">
        <v>162</v>
      </c>
      <c r="AJ217" s="7">
        <v>142</v>
      </c>
      <c r="AK217" s="10">
        <v>4.93</v>
      </c>
      <c r="AL217" s="10">
        <v>0</v>
      </c>
      <c r="AM217" s="7">
        <v>1890</v>
      </c>
      <c r="AN217" s="11">
        <v>0.625</v>
      </c>
      <c r="AO217" s="7">
        <v>257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</row>
    <row r="218" spans="1:49" ht="12.75">
      <c r="A218" s="7" t="s">
        <v>686</v>
      </c>
      <c r="B218" s="20" t="s">
        <v>513</v>
      </c>
      <c r="C218" s="7" t="s">
        <v>83</v>
      </c>
      <c r="D218" s="8">
        <v>75.94276098012504</v>
      </c>
      <c r="E218" s="14">
        <v>20.9</v>
      </c>
      <c r="F218" s="10">
        <v>0</v>
      </c>
      <c r="G218" s="7">
        <v>20</v>
      </c>
      <c r="H218" s="7">
        <v>0</v>
      </c>
      <c r="I218" s="10">
        <v>0</v>
      </c>
      <c r="J218" s="7">
        <v>4</v>
      </c>
      <c r="K218" s="7">
        <v>0</v>
      </c>
      <c r="L218" s="10">
        <v>0</v>
      </c>
      <c r="M218" s="10">
        <v>0</v>
      </c>
      <c r="N218" s="7">
        <v>0</v>
      </c>
      <c r="O218" s="7">
        <v>0.5</v>
      </c>
      <c r="P218" s="11">
        <v>0.465</v>
      </c>
      <c r="Q218" s="10">
        <v>0</v>
      </c>
      <c r="R218" s="7">
        <v>0</v>
      </c>
      <c r="S218" s="7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5.6</v>
      </c>
      <c r="AA218" s="10">
        <v>0</v>
      </c>
      <c r="AB218" s="14">
        <v>40</v>
      </c>
      <c r="AC218" s="10">
        <v>0</v>
      </c>
      <c r="AD218" s="7">
        <v>838</v>
      </c>
      <c r="AE218" s="7">
        <v>115</v>
      </c>
      <c r="AF218" s="14">
        <v>83.8</v>
      </c>
      <c r="AG218" s="10">
        <v>6.33</v>
      </c>
      <c r="AH218" s="14">
        <v>58.7</v>
      </c>
      <c r="AI218" s="14">
        <v>34</v>
      </c>
      <c r="AJ218" s="14">
        <v>29.3</v>
      </c>
      <c r="AK218" s="10">
        <v>1.68</v>
      </c>
      <c r="AL218" s="10">
        <v>0</v>
      </c>
      <c r="AM218" s="7">
        <v>195</v>
      </c>
      <c r="AN218" s="12">
        <v>0.5</v>
      </c>
      <c r="AO218" s="14">
        <v>63.8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</row>
    <row r="219" spans="1:49" ht="12.75">
      <c r="A219" s="7" t="s">
        <v>687</v>
      </c>
      <c r="B219" s="20" t="s">
        <v>513</v>
      </c>
      <c r="C219" s="7" t="s">
        <v>83</v>
      </c>
      <c r="D219" s="8">
        <v>39.47833963645126</v>
      </c>
      <c r="E219" s="14">
        <v>10.8</v>
      </c>
      <c r="F219" s="10">
        <v>0</v>
      </c>
      <c r="G219" s="7">
        <v>20</v>
      </c>
      <c r="H219" s="7">
        <v>0</v>
      </c>
      <c r="I219" s="10">
        <v>0</v>
      </c>
      <c r="J219" s="7">
        <v>4</v>
      </c>
      <c r="K219" s="7">
        <v>0</v>
      </c>
      <c r="L219" s="10">
        <v>0</v>
      </c>
      <c r="M219" s="10">
        <v>0</v>
      </c>
      <c r="N219" s="7">
        <v>0</v>
      </c>
      <c r="O219" s="7">
        <v>0.25</v>
      </c>
      <c r="P219" s="11">
        <v>0.233</v>
      </c>
      <c r="Q219" s="10">
        <v>0</v>
      </c>
      <c r="R219" s="7">
        <v>0</v>
      </c>
      <c r="S219" s="7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4">
        <v>14.2</v>
      </c>
      <c r="AA219" s="10">
        <v>0</v>
      </c>
      <c r="AB219" s="14">
        <v>82.8</v>
      </c>
      <c r="AC219" s="10">
        <v>0</v>
      </c>
      <c r="AD219" s="7">
        <v>458</v>
      </c>
      <c r="AE219" s="14">
        <v>61.5</v>
      </c>
      <c r="AF219" s="14">
        <v>45.8</v>
      </c>
      <c r="AG219" s="10">
        <v>6.5</v>
      </c>
      <c r="AH219" s="14">
        <v>34.3</v>
      </c>
      <c r="AI219" s="14">
        <v>18.7</v>
      </c>
      <c r="AJ219" s="14">
        <v>17.1</v>
      </c>
      <c r="AK219" s="10">
        <v>1.78</v>
      </c>
      <c r="AL219" s="10">
        <v>0</v>
      </c>
      <c r="AM219" s="7">
        <v>111</v>
      </c>
      <c r="AN219" s="12">
        <v>0.25</v>
      </c>
      <c r="AO219" s="14">
        <v>34.7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</row>
    <row r="220" spans="1:49" ht="12.75">
      <c r="A220" s="7" t="s">
        <v>688</v>
      </c>
      <c r="B220" s="20" t="s">
        <v>513</v>
      </c>
      <c r="C220" s="7" t="s">
        <v>83</v>
      </c>
      <c r="D220" s="8">
        <v>58.07409283608221</v>
      </c>
      <c r="E220" s="14">
        <v>16</v>
      </c>
      <c r="F220" s="10">
        <v>0</v>
      </c>
      <c r="G220" s="7">
        <v>20</v>
      </c>
      <c r="H220" s="7">
        <v>0</v>
      </c>
      <c r="I220" s="10">
        <v>0</v>
      </c>
      <c r="J220" s="7">
        <v>4</v>
      </c>
      <c r="K220" s="7">
        <v>0</v>
      </c>
      <c r="L220" s="10">
        <v>0</v>
      </c>
      <c r="M220" s="10">
        <v>0</v>
      </c>
      <c r="N220" s="7">
        <v>0</v>
      </c>
      <c r="O220" s="7">
        <v>0.375</v>
      </c>
      <c r="P220" s="11">
        <v>0.349</v>
      </c>
      <c r="Q220" s="10">
        <v>0</v>
      </c>
      <c r="R220" s="7">
        <v>0</v>
      </c>
      <c r="S220" s="7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8.46</v>
      </c>
      <c r="AA220" s="10">
        <v>0</v>
      </c>
      <c r="AB220" s="14">
        <v>54.3</v>
      </c>
      <c r="AC220" s="10">
        <v>0</v>
      </c>
      <c r="AD220" s="7">
        <v>657</v>
      </c>
      <c r="AE220" s="14">
        <v>89.3</v>
      </c>
      <c r="AF220" s="14">
        <v>65.7</v>
      </c>
      <c r="AG220" s="10">
        <v>6.42</v>
      </c>
      <c r="AH220" s="14">
        <v>47.6</v>
      </c>
      <c r="AI220" s="14">
        <v>26.8</v>
      </c>
      <c r="AJ220" s="14">
        <v>23.8</v>
      </c>
      <c r="AK220" s="10">
        <v>1.73</v>
      </c>
      <c r="AL220" s="10">
        <v>0</v>
      </c>
      <c r="AM220" s="7">
        <v>156</v>
      </c>
      <c r="AN220" s="12">
        <v>0.375</v>
      </c>
      <c r="AO220" s="14">
        <v>49.9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</row>
    <row r="221" spans="1:49" s="16" customFormat="1" ht="12.75">
      <c r="A221" s="7" t="s">
        <v>689</v>
      </c>
      <c r="B221" s="20" t="s">
        <v>513</v>
      </c>
      <c r="C221" s="7" t="s">
        <v>83</v>
      </c>
      <c r="D221" s="8">
        <v>48.865376659881925</v>
      </c>
      <c r="E221" s="14">
        <v>13.4</v>
      </c>
      <c r="F221" s="10">
        <v>0</v>
      </c>
      <c r="G221" s="7">
        <v>20</v>
      </c>
      <c r="H221" s="7">
        <v>0</v>
      </c>
      <c r="I221" s="10">
        <v>0</v>
      </c>
      <c r="J221" s="7">
        <v>4</v>
      </c>
      <c r="K221" s="7">
        <v>0</v>
      </c>
      <c r="L221" s="10">
        <v>0</v>
      </c>
      <c r="M221" s="10">
        <v>0</v>
      </c>
      <c r="N221" s="7">
        <v>0</v>
      </c>
      <c r="O221" s="7">
        <v>0.3125</v>
      </c>
      <c r="P221" s="11">
        <v>0.291</v>
      </c>
      <c r="Q221" s="10">
        <v>0</v>
      </c>
      <c r="R221" s="7">
        <v>0</v>
      </c>
      <c r="S221" s="7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4">
        <v>10.7</v>
      </c>
      <c r="AA221" s="10">
        <v>0</v>
      </c>
      <c r="AB221" s="14">
        <v>65.7</v>
      </c>
      <c r="AC221" s="10">
        <v>0</v>
      </c>
      <c r="AD221" s="7">
        <v>560</v>
      </c>
      <c r="AE221" s="14">
        <v>75.6</v>
      </c>
      <c r="AF221" s="14">
        <v>56</v>
      </c>
      <c r="AG221" s="10">
        <v>6.46</v>
      </c>
      <c r="AH221" s="14">
        <v>41.2</v>
      </c>
      <c r="AI221" s="14">
        <v>22.9</v>
      </c>
      <c r="AJ221" s="14">
        <v>20.6</v>
      </c>
      <c r="AK221" s="10">
        <v>1.75</v>
      </c>
      <c r="AL221" s="10">
        <v>0</v>
      </c>
      <c r="AM221" s="7">
        <v>134</v>
      </c>
      <c r="AN221" s="12">
        <v>0.3125</v>
      </c>
      <c r="AO221" s="14">
        <v>42.4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</row>
    <row r="222" spans="1:49" s="16" customFormat="1" ht="12.75">
      <c r="A222" s="7" t="s">
        <v>690</v>
      </c>
      <c r="B222" s="20" t="s">
        <v>513</v>
      </c>
      <c r="C222" s="7" t="s">
        <v>83</v>
      </c>
      <c r="D222" s="8">
        <v>89.55387209123616</v>
      </c>
      <c r="E222" s="14">
        <v>24.6</v>
      </c>
      <c r="F222" s="10">
        <v>0</v>
      </c>
      <c r="G222" s="7">
        <v>20</v>
      </c>
      <c r="H222" s="7">
        <v>0</v>
      </c>
      <c r="I222" s="10">
        <v>0</v>
      </c>
      <c r="J222" s="7">
        <v>8</v>
      </c>
      <c r="K222" s="7">
        <v>0</v>
      </c>
      <c r="L222" s="10">
        <v>0</v>
      </c>
      <c r="M222" s="10">
        <v>0</v>
      </c>
      <c r="N222" s="7">
        <v>0</v>
      </c>
      <c r="O222" s="7">
        <v>0.5</v>
      </c>
      <c r="P222" s="11">
        <v>0.465</v>
      </c>
      <c r="Q222" s="10">
        <v>0</v>
      </c>
      <c r="R222" s="7">
        <v>0</v>
      </c>
      <c r="S222" s="7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4">
        <v>14.2</v>
      </c>
      <c r="AA222" s="10">
        <v>0</v>
      </c>
      <c r="AB222" s="14">
        <v>40</v>
      </c>
      <c r="AC222" s="10">
        <v>0</v>
      </c>
      <c r="AD222" s="7">
        <v>1190</v>
      </c>
      <c r="AE222" s="7">
        <v>152</v>
      </c>
      <c r="AF222" s="7">
        <v>119</v>
      </c>
      <c r="AG222" s="10">
        <v>6.96</v>
      </c>
      <c r="AH222" s="7">
        <v>283</v>
      </c>
      <c r="AI222" s="14">
        <v>79.5</v>
      </c>
      <c r="AJ222" s="14">
        <v>70.8</v>
      </c>
      <c r="AK222" s="10">
        <v>3.39</v>
      </c>
      <c r="AL222" s="10">
        <v>0</v>
      </c>
      <c r="AM222" s="7">
        <v>757</v>
      </c>
      <c r="AN222" s="12">
        <v>0.5</v>
      </c>
      <c r="AO222" s="7">
        <v>137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</row>
    <row r="223" spans="1:49" s="16" customFormat="1" ht="12.75">
      <c r="A223" s="7" t="s">
        <v>691</v>
      </c>
      <c r="B223" s="20" t="s">
        <v>513</v>
      </c>
      <c r="C223" s="7" t="s">
        <v>83</v>
      </c>
      <c r="D223" s="8">
        <v>68.29059283608221</v>
      </c>
      <c r="E223" s="14">
        <v>18.7</v>
      </c>
      <c r="F223" s="10">
        <v>0</v>
      </c>
      <c r="G223" s="7">
        <v>20</v>
      </c>
      <c r="H223" s="7">
        <v>0</v>
      </c>
      <c r="I223" s="10">
        <v>0</v>
      </c>
      <c r="J223" s="7">
        <v>8</v>
      </c>
      <c r="K223" s="7">
        <v>0</v>
      </c>
      <c r="L223" s="10">
        <v>0</v>
      </c>
      <c r="M223" s="10">
        <v>0</v>
      </c>
      <c r="N223" s="7">
        <v>0</v>
      </c>
      <c r="O223" s="7">
        <v>0.375</v>
      </c>
      <c r="P223" s="11">
        <v>0.349</v>
      </c>
      <c r="Q223" s="10">
        <v>0</v>
      </c>
      <c r="R223" s="7">
        <v>0</v>
      </c>
      <c r="S223" s="7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4">
        <v>19.9</v>
      </c>
      <c r="AA223" s="10">
        <v>0</v>
      </c>
      <c r="AB223" s="14">
        <v>54.3</v>
      </c>
      <c r="AC223" s="10">
        <v>0</v>
      </c>
      <c r="AD223" s="7">
        <v>926</v>
      </c>
      <c r="AE223" s="7">
        <v>117</v>
      </c>
      <c r="AF223" s="14">
        <v>92.6</v>
      </c>
      <c r="AG223" s="10">
        <v>7.03</v>
      </c>
      <c r="AH223" s="7">
        <v>222</v>
      </c>
      <c r="AI223" s="14">
        <v>61.5</v>
      </c>
      <c r="AJ223" s="14">
        <v>55.6</v>
      </c>
      <c r="AK223" s="10">
        <v>3.44</v>
      </c>
      <c r="AL223" s="10">
        <v>0</v>
      </c>
      <c r="AM223" s="7">
        <v>586</v>
      </c>
      <c r="AN223" s="12">
        <v>0.375</v>
      </c>
      <c r="AO223" s="7">
        <v>105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</row>
    <row r="224" spans="1:49" ht="12.75">
      <c r="A224" s="7" t="s">
        <v>692</v>
      </c>
      <c r="B224" s="20" t="s">
        <v>513</v>
      </c>
      <c r="C224" s="7" t="s">
        <v>83</v>
      </c>
      <c r="D224" s="8">
        <v>57.31332510432637</v>
      </c>
      <c r="E224" s="14">
        <v>15.7</v>
      </c>
      <c r="F224" s="10">
        <v>0</v>
      </c>
      <c r="G224" s="7">
        <v>20</v>
      </c>
      <c r="H224" s="7">
        <v>0</v>
      </c>
      <c r="I224" s="10">
        <v>0</v>
      </c>
      <c r="J224" s="7">
        <v>8</v>
      </c>
      <c r="K224" s="7">
        <v>0</v>
      </c>
      <c r="L224" s="10">
        <v>0</v>
      </c>
      <c r="M224" s="10">
        <v>0</v>
      </c>
      <c r="N224" s="7">
        <v>0</v>
      </c>
      <c r="O224" s="7">
        <v>0.3125</v>
      </c>
      <c r="P224" s="11">
        <v>0.291</v>
      </c>
      <c r="Q224" s="10">
        <v>0</v>
      </c>
      <c r="R224" s="7">
        <v>0</v>
      </c>
      <c r="S224" s="7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4">
        <v>24.5</v>
      </c>
      <c r="AA224" s="10">
        <v>0</v>
      </c>
      <c r="AB224" s="14">
        <v>65.7</v>
      </c>
      <c r="AC224" s="10">
        <v>0</v>
      </c>
      <c r="AD224" s="7">
        <v>786</v>
      </c>
      <c r="AE224" s="14">
        <v>98.6</v>
      </c>
      <c r="AF224" s="14">
        <v>78.6</v>
      </c>
      <c r="AG224" s="10">
        <v>7.07</v>
      </c>
      <c r="AH224" s="7">
        <v>189</v>
      </c>
      <c r="AI224" s="14">
        <v>52</v>
      </c>
      <c r="AJ224" s="14">
        <v>47.4</v>
      </c>
      <c r="AK224" s="10">
        <v>3.47</v>
      </c>
      <c r="AL224" s="10">
        <v>0</v>
      </c>
      <c r="AM224" s="7">
        <v>496</v>
      </c>
      <c r="AN224" s="12">
        <v>0.3125</v>
      </c>
      <c r="AO224" s="14">
        <v>88.3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</row>
    <row r="225" spans="1:49" ht="12.75">
      <c r="A225" s="7" t="s">
        <v>693</v>
      </c>
      <c r="B225" s="20" t="s">
        <v>513</v>
      </c>
      <c r="C225" s="7" t="s">
        <v>83</v>
      </c>
      <c r="D225" s="30">
        <v>110</v>
      </c>
      <c r="E225" s="14">
        <v>30.3</v>
      </c>
      <c r="F225" s="10">
        <v>0</v>
      </c>
      <c r="G225" s="7">
        <v>20</v>
      </c>
      <c r="H225" s="7">
        <v>0</v>
      </c>
      <c r="I225" s="10">
        <v>0</v>
      </c>
      <c r="J225" s="7">
        <v>8</v>
      </c>
      <c r="K225" s="7">
        <v>0</v>
      </c>
      <c r="L225" s="10">
        <v>0</v>
      </c>
      <c r="M225" s="10">
        <v>0</v>
      </c>
      <c r="N225" s="7">
        <v>0</v>
      </c>
      <c r="O225" s="7">
        <v>0.625</v>
      </c>
      <c r="P225" s="11">
        <v>0.581</v>
      </c>
      <c r="Q225" s="10">
        <v>0</v>
      </c>
      <c r="R225" s="7">
        <v>0</v>
      </c>
      <c r="S225" s="7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4">
        <v>10.8</v>
      </c>
      <c r="AA225" s="10">
        <v>0</v>
      </c>
      <c r="AB225" s="14">
        <v>31.4</v>
      </c>
      <c r="AC225" s="10">
        <v>0</v>
      </c>
      <c r="AD225" s="7">
        <v>1440</v>
      </c>
      <c r="AE225" s="7">
        <v>185</v>
      </c>
      <c r="AF225" s="7">
        <v>144</v>
      </c>
      <c r="AG225" s="10">
        <v>6.89</v>
      </c>
      <c r="AH225" s="7">
        <v>338</v>
      </c>
      <c r="AI225" s="14">
        <v>96.4</v>
      </c>
      <c r="AJ225" s="14">
        <v>84.6</v>
      </c>
      <c r="AK225" s="10">
        <v>3.34</v>
      </c>
      <c r="AL225" s="10">
        <v>0</v>
      </c>
      <c r="AM225" s="7">
        <v>916</v>
      </c>
      <c r="AN225" s="12">
        <v>0.325</v>
      </c>
      <c r="AO225" s="7">
        <v>167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</row>
    <row r="226" spans="1:49" ht="12.75">
      <c r="A226" s="7" t="s">
        <v>694</v>
      </c>
      <c r="B226" s="20" t="s">
        <v>513</v>
      </c>
      <c r="C226" s="7" t="s">
        <v>83</v>
      </c>
      <c r="D226" s="10">
        <v>5.3752379697846</v>
      </c>
      <c r="E226" s="10">
        <v>1.51</v>
      </c>
      <c r="F226" s="10">
        <v>0</v>
      </c>
      <c r="G226" s="7">
        <v>2.5</v>
      </c>
      <c r="H226" s="7">
        <v>0</v>
      </c>
      <c r="I226" s="10">
        <v>0</v>
      </c>
      <c r="J226" s="7">
        <v>1.5</v>
      </c>
      <c r="K226" s="7">
        <v>0</v>
      </c>
      <c r="L226" s="10">
        <v>0</v>
      </c>
      <c r="M226" s="10">
        <v>0</v>
      </c>
      <c r="N226" s="7">
        <v>0</v>
      </c>
      <c r="O226" s="7">
        <v>0.25</v>
      </c>
      <c r="P226" s="11">
        <v>0.233</v>
      </c>
      <c r="Q226" s="10">
        <v>0</v>
      </c>
      <c r="R226" s="7">
        <v>0</v>
      </c>
      <c r="S226" s="7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3.44</v>
      </c>
      <c r="AA226" s="10">
        <v>0</v>
      </c>
      <c r="AB226" s="10">
        <v>7.73</v>
      </c>
      <c r="AC226" s="10">
        <v>0</v>
      </c>
      <c r="AD226" s="10">
        <v>1.03</v>
      </c>
      <c r="AE226" s="10">
        <v>1.11</v>
      </c>
      <c r="AF226" s="11">
        <v>0.822</v>
      </c>
      <c r="AG226" s="11">
        <v>0.826</v>
      </c>
      <c r="AH226" s="11">
        <v>0.449</v>
      </c>
      <c r="AI226" s="11">
        <v>0.764</v>
      </c>
      <c r="AJ226" s="11">
        <v>0.599</v>
      </c>
      <c r="AK226" s="11">
        <v>0.546</v>
      </c>
      <c r="AL226" s="10">
        <v>0</v>
      </c>
      <c r="AM226" s="10">
        <v>1.1</v>
      </c>
      <c r="AN226" s="12">
        <v>0.25</v>
      </c>
      <c r="AO226" s="10">
        <v>1.29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</row>
    <row r="227" spans="1:49" ht="12.75">
      <c r="A227" s="7" t="s">
        <v>695</v>
      </c>
      <c r="B227" s="20" t="s">
        <v>513</v>
      </c>
      <c r="C227" s="7" t="s">
        <v>83</v>
      </c>
      <c r="D227" s="10">
        <v>3.044872972205939</v>
      </c>
      <c r="E227" s="11">
        <v>0.84</v>
      </c>
      <c r="F227" s="10">
        <v>0</v>
      </c>
      <c r="G227" s="7">
        <v>2.5</v>
      </c>
      <c r="H227" s="7">
        <v>0</v>
      </c>
      <c r="I227" s="10">
        <v>0</v>
      </c>
      <c r="J227" s="7">
        <v>1.5</v>
      </c>
      <c r="K227" s="7">
        <v>0</v>
      </c>
      <c r="L227" s="10">
        <v>0</v>
      </c>
      <c r="M227" s="10">
        <v>0</v>
      </c>
      <c r="N227" s="7">
        <v>0</v>
      </c>
      <c r="O227" s="7">
        <v>0.125</v>
      </c>
      <c r="P227" s="11">
        <v>0.116</v>
      </c>
      <c r="Q227" s="10">
        <v>0</v>
      </c>
      <c r="R227" s="7">
        <v>0</v>
      </c>
      <c r="S227" s="7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9.93</v>
      </c>
      <c r="AA227" s="10">
        <v>0</v>
      </c>
      <c r="AB227" s="14">
        <v>18.6</v>
      </c>
      <c r="AC227" s="10">
        <v>0</v>
      </c>
      <c r="AD227" s="11">
        <v>0.668</v>
      </c>
      <c r="AE227" s="11">
        <v>0.671</v>
      </c>
      <c r="AF227" s="11">
        <v>0.535</v>
      </c>
      <c r="AG227" s="11">
        <v>0.892</v>
      </c>
      <c r="AH227" s="11">
        <v>0.3</v>
      </c>
      <c r="AI227" s="11">
        <v>0.469</v>
      </c>
      <c r="AJ227" s="11">
        <v>0.399</v>
      </c>
      <c r="AK227" s="11">
        <v>0.597</v>
      </c>
      <c r="AL227" s="10">
        <v>0</v>
      </c>
      <c r="AM227" s="11">
        <v>0.687</v>
      </c>
      <c r="AN227" s="12">
        <v>0.125</v>
      </c>
      <c r="AO227" s="11">
        <v>0.759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</row>
    <row r="228" spans="1:49" ht="12.75">
      <c r="A228" s="7" t="s">
        <v>696</v>
      </c>
      <c r="B228" s="20" t="s">
        <v>513</v>
      </c>
      <c r="C228" s="7" t="s">
        <v>83</v>
      </c>
      <c r="D228" s="10">
        <v>4.307755298574475</v>
      </c>
      <c r="E228" s="10">
        <v>1.19</v>
      </c>
      <c r="F228" s="10">
        <v>0</v>
      </c>
      <c r="G228" s="7">
        <v>2.5</v>
      </c>
      <c r="H228" s="7">
        <v>0</v>
      </c>
      <c r="I228" s="10">
        <v>0</v>
      </c>
      <c r="J228" s="7">
        <v>1.5</v>
      </c>
      <c r="K228" s="7">
        <v>0</v>
      </c>
      <c r="L228" s="10">
        <v>0</v>
      </c>
      <c r="M228" s="10">
        <v>0</v>
      </c>
      <c r="N228" s="7">
        <v>0</v>
      </c>
      <c r="O228" s="7">
        <v>0.1875</v>
      </c>
      <c r="P228" s="11">
        <v>0.174</v>
      </c>
      <c r="Q228" s="10">
        <v>0</v>
      </c>
      <c r="R228" s="7">
        <v>0</v>
      </c>
      <c r="S228" s="7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5.62</v>
      </c>
      <c r="AA228" s="10">
        <v>0</v>
      </c>
      <c r="AB228" s="14">
        <v>11.4</v>
      </c>
      <c r="AC228" s="10">
        <v>0</v>
      </c>
      <c r="AD228" s="11">
        <v>0.882</v>
      </c>
      <c r="AE228" s="11">
        <v>0.915</v>
      </c>
      <c r="AF228" s="11">
        <v>0.705</v>
      </c>
      <c r="AG228" s="11">
        <v>0.86</v>
      </c>
      <c r="AH228" s="11">
        <v>0.39</v>
      </c>
      <c r="AI228" s="11">
        <v>0.636</v>
      </c>
      <c r="AJ228" s="11">
        <v>0.52</v>
      </c>
      <c r="AK228" s="11">
        <v>0.572</v>
      </c>
      <c r="AL228" s="10">
        <v>0</v>
      </c>
      <c r="AM228" s="11">
        <v>0.929</v>
      </c>
      <c r="AN228" s="12">
        <v>0.1875</v>
      </c>
      <c r="AO228" s="10">
        <v>1.05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</row>
    <row r="229" spans="1:49" ht="12.75">
      <c r="A229" s="7" t="s">
        <v>697</v>
      </c>
      <c r="B229" s="20" t="s">
        <v>513</v>
      </c>
      <c r="C229" s="7" t="s">
        <v>83</v>
      </c>
      <c r="D229" s="10">
        <v>2.619525749983717</v>
      </c>
      <c r="E229" s="11">
        <v>0.724</v>
      </c>
      <c r="F229" s="10">
        <v>0</v>
      </c>
      <c r="G229" s="7">
        <v>2.5</v>
      </c>
      <c r="H229" s="7">
        <v>0</v>
      </c>
      <c r="I229" s="10">
        <v>0</v>
      </c>
      <c r="J229" s="7">
        <v>1</v>
      </c>
      <c r="K229" s="7">
        <v>0</v>
      </c>
      <c r="L229" s="10">
        <v>0</v>
      </c>
      <c r="M229" s="10">
        <v>0</v>
      </c>
      <c r="N229" s="7">
        <v>0</v>
      </c>
      <c r="O229" s="7">
        <v>0.125</v>
      </c>
      <c r="P229" s="11">
        <v>0.116</v>
      </c>
      <c r="Q229" s="10">
        <v>0</v>
      </c>
      <c r="R229" s="7">
        <v>0</v>
      </c>
      <c r="S229" s="7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5.62</v>
      </c>
      <c r="AA229" s="10">
        <v>0</v>
      </c>
      <c r="AB229" s="14">
        <v>18.6</v>
      </c>
      <c r="AC229" s="10">
        <v>0</v>
      </c>
      <c r="AD229" s="11">
        <v>0.503</v>
      </c>
      <c r="AE229" s="11">
        <v>0.532</v>
      </c>
      <c r="AF229" s="11">
        <v>0.403</v>
      </c>
      <c r="AG229" s="11">
        <v>0.834</v>
      </c>
      <c r="AH229" s="11">
        <v>0.115</v>
      </c>
      <c r="AI229" s="11">
        <v>0.274</v>
      </c>
      <c r="AJ229" s="11">
        <v>0.23</v>
      </c>
      <c r="AK229" s="11">
        <v>0.399</v>
      </c>
      <c r="AL229" s="10">
        <v>0</v>
      </c>
      <c r="AM229" s="11">
        <v>0.322</v>
      </c>
      <c r="AN229" s="12">
        <v>0.125</v>
      </c>
      <c r="AO229" s="11">
        <v>0.483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</row>
    <row r="230" spans="1:49" ht="12.75">
      <c r="A230" s="7" t="s">
        <v>698</v>
      </c>
      <c r="B230" s="20" t="s">
        <v>513</v>
      </c>
      <c r="C230" s="7" t="s">
        <v>83</v>
      </c>
      <c r="D230" s="10">
        <v>3.668033076352253</v>
      </c>
      <c r="E230" s="10">
        <v>1.02</v>
      </c>
      <c r="F230" s="10">
        <v>0</v>
      </c>
      <c r="G230" s="7">
        <v>2.5</v>
      </c>
      <c r="H230" s="7">
        <v>0</v>
      </c>
      <c r="I230" s="10">
        <v>0</v>
      </c>
      <c r="J230" s="7">
        <v>1</v>
      </c>
      <c r="K230" s="7">
        <v>0</v>
      </c>
      <c r="L230" s="10">
        <v>0</v>
      </c>
      <c r="M230" s="10">
        <v>0</v>
      </c>
      <c r="N230" s="7">
        <v>0</v>
      </c>
      <c r="O230" s="7">
        <v>0.1875</v>
      </c>
      <c r="P230" s="11">
        <v>0.174</v>
      </c>
      <c r="Q230" s="10">
        <v>0</v>
      </c>
      <c r="R230" s="7">
        <v>0</v>
      </c>
      <c r="S230" s="7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2.75</v>
      </c>
      <c r="AA230" s="10">
        <v>0</v>
      </c>
      <c r="AB230" s="14">
        <v>11.4</v>
      </c>
      <c r="AC230" s="10">
        <v>0</v>
      </c>
      <c r="AD230" s="11">
        <v>0.646</v>
      </c>
      <c r="AE230" s="11">
        <v>0.713</v>
      </c>
      <c r="AF230" s="11">
        <v>0.517</v>
      </c>
      <c r="AG230" s="11">
        <v>0.796</v>
      </c>
      <c r="AH230" s="11">
        <v>0.143</v>
      </c>
      <c r="AI230" s="11">
        <v>0.36</v>
      </c>
      <c r="AJ230" s="11">
        <v>0.285</v>
      </c>
      <c r="AK230" s="11">
        <v>0.374</v>
      </c>
      <c r="AL230" s="10">
        <v>0</v>
      </c>
      <c r="AM230" s="11">
        <v>0.412</v>
      </c>
      <c r="AN230" s="12">
        <v>0.1875</v>
      </c>
      <c r="AO230" s="11">
        <v>0.648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</row>
    <row r="231" spans="1:49" ht="12.75">
      <c r="A231" s="7" t="s">
        <v>699</v>
      </c>
      <c r="B231" s="20" t="s">
        <v>513</v>
      </c>
      <c r="C231" s="7" t="s">
        <v>83</v>
      </c>
      <c r="D231" s="9">
        <v>7.076626858673489</v>
      </c>
      <c r="E231" s="10">
        <v>1.97</v>
      </c>
      <c r="F231" s="10">
        <v>0</v>
      </c>
      <c r="G231" s="7">
        <v>2.5</v>
      </c>
      <c r="H231" s="7">
        <v>0</v>
      </c>
      <c r="I231" s="10">
        <v>0</v>
      </c>
      <c r="J231" s="7">
        <v>2.5</v>
      </c>
      <c r="K231" s="7">
        <v>0</v>
      </c>
      <c r="L231" s="10">
        <v>0</v>
      </c>
      <c r="M231" s="10">
        <v>0</v>
      </c>
      <c r="N231" s="7">
        <v>0</v>
      </c>
      <c r="O231" s="7">
        <v>0.25</v>
      </c>
      <c r="P231" s="11">
        <v>0.233</v>
      </c>
      <c r="Q231" s="10">
        <v>0</v>
      </c>
      <c r="R231" s="7">
        <v>0</v>
      </c>
      <c r="S231" s="7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7.73</v>
      </c>
      <c r="AA231" s="10">
        <v>0</v>
      </c>
      <c r="AB231" s="10">
        <v>7.73</v>
      </c>
      <c r="AC231" s="10">
        <v>0</v>
      </c>
      <c r="AD231" s="10">
        <v>1.63</v>
      </c>
      <c r="AE231" s="10">
        <v>1.63</v>
      </c>
      <c r="AF231" s="10">
        <v>1.3</v>
      </c>
      <c r="AG231" s="11">
        <v>0.908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2.79</v>
      </c>
      <c r="AN231" s="10">
        <v>0</v>
      </c>
      <c r="AO231" s="10">
        <v>2.35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</row>
    <row r="232" spans="1:49" ht="12.75">
      <c r="A232" s="7" t="s">
        <v>700</v>
      </c>
      <c r="B232" s="20" t="s">
        <v>513</v>
      </c>
      <c r="C232" s="7" t="s">
        <v>83</v>
      </c>
      <c r="D232" s="10">
        <v>3.8955674166503838</v>
      </c>
      <c r="E232" s="10">
        <v>1.07</v>
      </c>
      <c r="F232" s="10">
        <v>0</v>
      </c>
      <c r="G232" s="7">
        <v>2.5</v>
      </c>
      <c r="H232" s="7">
        <v>0</v>
      </c>
      <c r="I232" s="10">
        <v>0</v>
      </c>
      <c r="J232" s="7">
        <v>2.5</v>
      </c>
      <c r="K232" s="7">
        <v>0</v>
      </c>
      <c r="L232" s="10">
        <v>0</v>
      </c>
      <c r="M232" s="10">
        <v>0</v>
      </c>
      <c r="N232" s="7">
        <v>0</v>
      </c>
      <c r="O232" s="7">
        <v>0.125</v>
      </c>
      <c r="P232" s="11">
        <v>0.116</v>
      </c>
      <c r="Q232" s="10">
        <v>0</v>
      </c>
      <c r="R232" s="7">
        <v>0</v>
      </c>
      <c r="S232" s="7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4">
        <v>18.6</v>
      </c>
      <c r="AA232" s="10">
        <v>0</v>
      </c>
      <c r="AB232" s="14">
        <v>18.6</v>
      </c>
      <c r="AC232" s="10">
        <v>0</v>
      </c>
      <c r="AD232" s="11">
        <v>0.998</v>
      </c>
      <c r="AE232" s="11">
        <v>0.947</v>
      </c>
      <c r="AF232" s="11">
        <v>0.799</v>
      </c>
      <c r="AG232" s="11">
        <v>0.965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1.61</v>
      </c>
      <c r="AN232" s="10">
        <v>0</v>
      </c>
      <c r="AO232" s="10">
        <v>1.31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</row>
    <row r="233" spans="1:49" ht="12.75">
      <c r="A233" s="7" t="s">
        <v>701</v>
      </c>
      <c r="B233" s="20" t="s">
        <v>513</v>
      </c>
      <c r="C233" s="7" t="s">
        <v>83</v>
      </c>
      <c r="D233" s="9">
        <v>5.574922520796696</v>
      </c>
      <c r="E233" s="10">
        <v>1.54</v>
      </c>
      <c r="F233" s="10">
        <v>0</v>
      </c>
      <c r="G233" s="7">
        <v>2.5</v>
      </c>
      <c r="H233" s="7">
        <v>0</v>
      </c>
      <c r="I233" s="10">
        <v>0</v>
      </c>
      <c r="J233" s="7">
        <v>2.5</v>
      </c>
      <c r="K233" s="7">
        <v>0</v>
      </c>
      <c r="L233" s="10">
        <v>0</v>
      </c>
      <c r="M233" s="10">
        <v>0</v>
      </c>
      <c r="N233" s="7">
        <v>0</v>
      </c>
      <c r="O233" s="7">
        <v>0.1875</v>
      </c>
      <c r="P233" s="11">
        <v>0.174</v>
      </c>
      <c r="Q233" s="10">
        <v>0</v>
      </c>
      <c r="R233" s="7">
        <v>0</v>
      </c>
      <c r="S233" s="7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4">
        <v>11.4</v>
      </c>
      <c r="AA233" s="10">
        <v>0</v>
      </c>
      <c r="AB233" s="14">
        <v>11.4</v>
      </c>
      <c r="AC233" s="10">
        <v>0</v>
      </c>
      <c r="AD233" s="10">
        <v>1.35</v>
      </c>
      <c r="AE233" s="10">
        <v>1.32</v>
      </c>
      <c r="AF233" s="10">
        <v>1.08</v>
      </c>
      <c r="AG233" s="11">
        <v>0.937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2.25</v>
      </c>
      <c r="AN233" s="10">
        <v>0</v>
      </c>
      <c r="AO233" s="10">
        <v>1.86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</row>
    <row r="234" spans="1:49" ht="12.75">
      <c r="A234" s="7" t="s">
        <v>702</v>
      </c>
      <c r="B234" s="20" t="s">
        <v>513</v>
      </c>
      <c r="C234" s="7" t="s">
        <v>83</v>
      </c>
      <c r="D234" s="9">
        <v>8.39839454877081</v>
      </c>
      <c r="E234" s="10">
        <v>2.35</v>
      </c>
      <c r="F234" s="10">
        <v>0</v>
      </c>
      <c r="G234" s="7">
        <v>2.5</v>
      </c>
      <c r="H234" s="7">
        <v>0</v>
      </c>
      <c r="I234" s="10">
        <v>0</v>
      </c>
      <c r="J234" s="7">
        <v>2.5</v>
      </c>
      <c r="K234" s="7">
        <v>0</v>
      </c>
      <c r="L234" s="10">
        <v>0</v>
      </c>
      <c r="M234" s="10">
        <v>0</v>
      </c>
      <c r="N234" s="7">
        <v>0</v>
      </c>
      <c r="O234" s="7">
        <v>0.3125</v>
      </c>
      <c r="P234" s="11">
        <v>0.291</v>
      </c>
      <c r="Q234" s="10">
        <v>0</v>
      </c>
      <c r="R234" s="7">
        <v>0</v>
      </c>
      <c r="S234" s="7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5.59</v>
      </c>
      <c r="AA234" s="10">
        <v>0</v>
      </c>
      <c r="AB234" s="10">
        <v>5.59</v>
      </c>
      <c r="AC234" s="10">
        <v>0</v>
      </c>
      <c r="AD234" s="10">
        <v>1.82</v>
      </c>
      <c r="AE234" s="10">
        <v>1.88</v>
      </c>
      <c r="AF234" s="10">
        <v>1.46</v>
      </c>
      <c r="AG234" s="11">
        <v>0.88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3.2</v>
      </c>
      <c r="AN234" s="10">
        <v>0</v>
      </c>
      <c r="AO234" s="10">
        <v>2.74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</row>
    <row r="235" spans="1:49" ht="12.75">
      <c r="A235" s="7" t="s">
        <v>703</v>
      </c>
      <c r="B235" s="20" t="s">
        <v>513</v>
      </c>
      <c r="C235" s="7" t="s">
        <v>83</v>
      </c>
      <c r="D235" s="10">
        <v>6.225932414229044</v>
      </c>
      <c r="E235" s="10">
        <v>1.74</v>
      </c>
      <c r="F235" s="10">
        <v>0</v>
      </c>
      <c r="G235" s="7">
        <v>2.5</v>
      </c>
      <c r="H235" s="7">
        <v>0</v>
      </c>
      <c r="I235" s="10">
        <v>0</v>
      </c>
      <c r="J235" s="7">
        <v>2</v>
      </c>
      <c r="K235" s="7">
        <v>0</v>
      </c>
      <c r="L235" s="10">
        <v>0</v>
      </c>
      <c r="M235" s="10">
        <v>0</v>
      </c>
      <c r="N235" s="7">
        <v>0</v>
      </c>
      <c r="O235" s="7">
        <v>0.25</v>
      </c>
      <c r="P235" s="11">
        <v>0.233</v>
      </c>
      <c r="Q235" s="10">
        <v>0</v>
      </c>
      <c r="R235" s="7">
        <v>0</v>
      </c>
      <c r="S235" s="7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5.58</v>
      </c>
      <c r="AA235" s="10">
        <v>0</v>
      </c>
      <c r="AB235" s="10">
        <v>7.73</v>
      </c>
      <c r="AC235" s="10">
        <v>0</v>
      </c>
      <c r="AD235" s="10">
        <v>1.33</v>
      </c>
      <c r="AE235" s="10">
        <v>1.37</v>
      </c>
      <c r="AF235" s="10">
        <v>1.06</v>
      </c>
      <c r="AG235" s="11">
        <v>0.874</v>
      </c>
      <c r="AH235" s="11">
        <v>0.93</v>
      </c>
      <c r="AI235" s="10">
        <v>1.17</v>
      </c>
      <c r="AJ235" s="11">
        <v>0.93</v>
      </c>
      <c r="AK235" s="11">
        <v>0.731</v>
      </c>
      <c r="AL235" s="10">
        <v>0</v>
      </c>
      <c r="AM235" s="10">
        <v>1.9</v>
      </c>
      <c r="AN235" s="12">
        <v>0.25</v>
      </c>
      <c r="AO235" s="10">
        <v>1.82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</row>
    <row r="236" spans="1:49" ht="12.75">
      <c r="A236" s="7" t="s">
        <v>704</v>
      </c>
      <c r="B236" s="20" t="s">
        <v>513</v>
      </c>
      <c r="C236" s="7" t="s">
        <v>83</v>
      </c>
      <c r="D236" s="10">
        <v>3.4702201944281614</v>
      </c>
      <c r="E236" s="11">
        <v>0.956</v>
      </c>
      <c r="F236" s="10">
        <v>0</v>
      </c>
      <c r="G236" s="7">
        <v>2.5</v>
      </c>
      <c r="H236" s="7">
        <v>0</v>
      </c>
      <c r="I236" s="10">
        <v>0</v>
      </c>
      <c r="J236" s="7">
        <v>2</v>
      </c>
      <c r="K236" s="7">
        <v>0</v>
      </c>
      <c r="L236" s="10">
        <v>0</v>
      </c>
      <c r="M236" s="10">
        <v>0</v>
      </c>
      <c r="N236" s="7">
        <v>0</v>
      </c>
      <c r="O236" s="7">
        <v>0.125</v>
      </c>
      <c r="P236" s="11">
        <v>0.116</v>
      </c>
      <c r="Q236" s="10">
        <v>0</v>
      </c>
      <c r="R236" s="7">
        <v>0</v>
      </c>
      <c r="S236" s="7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4">
        <v>14.2</v>
      </c>
      <c r="AA236" s="10">
        <v>0</v>
      </c>
      <c r="AB236" s="14">
        <v>18.6</v>
      </c>
      <c r="AC236" s="10">
        <v>0</v>
      </c>
      <c r="AD236" s="11">
        <v>0.833</v>
      </c>
      <c r="AE236" s="11">
        <v>0.809</v>
      </c>
      <c r="AF236" s="11">
        <v>0.667</v>
      </c>
      <c r="AG236" s="11">
        <v>0.934</v>
      </c>
      <c r="AH236" s="11">
        <v>0.589</v>
      </c>
      <c r="AI236" s="11">
        <v>0.694</v>
      </c>
      <c r="AJ236" s="11">
        <v>0.589</v>
      </c>
      <c r="AK236" s="11">
        <v>0.785</v>
      </c>
      <c r="AL236" s="10">
        <v>0</v>
      </c>
      <c r="AM236" s="10">
        <v>1.12</v>
      </c>
      <c r="AN236" s="12">
        <v>0.125</v>
      </c>
      <c r="AO236" s="10">
        <v>1.04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</row>
    <row r="237" spans="1:49" ht="12.75">
      <c r="A237" s="7" t="s">
        <v>705</v>
      </c>
      <c r="B237" s="20" t="s">
        <v>513</v>
      </c>
      <c r="C237" s="7" t="s">
        <v>83</v>
      </c>
      <c r="D237" s="10">
        <v>4.947477520796697</v>
      </c>
      <c r="E237" s="10">
        <v>1.37</v>
      </c>
      <c r="F237" s="10">
        <v>0</v>
      </c>
      <c r="G237" s="7">
        <v>2.5</v>
      </c>
      <c r="H237" s="7">
        <v>0</v>
      </c>
      <c r="I237" s="10">
        <v>0</v>
      </c>
      <c r="J237" s="7">
        <v>2</v>
      </c>
      <c r="K237" s="7">
        <v>0</v>
      </c>
      <c r="L237" s="10">
        <v>0</v>
      </c>
      <c r="M237" s="10">
        <v>0</v>
      </c>
      <c r="N237" s="7">
        <v>0</v>
      </c>
      <c r="O237" s="7">
        <v>0.1875</v>
      </c>
      <c r="P237" s="11">
        <v>0.174</v>
      </c>
      <c r="Q237" s="10">
        <v>0</v>
      </c>
      <c r="R237" s="7">
        <v>0</v>
      </c>
      <c r="S237" s="7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8.49</v>
      </c>
      <c r="AA237" s="10">
        <v>0</v>
      </c>
      <c r="AB237" s="14">
        <v>11.4</v>
      </c>
      <c r="AC237" s="10">
        <v>0</v>
      </c>
      <c r="AD237" s="10">
        <v>1.12</v>
      </c>
      <c r="AE237" s="10">
        <v>1.12</v>
      </c>
      <c r="AF237" s="11">
        <v>0.894</v>
      </c>
      <c r="AG237" s="11">
        <v>0.904</v>
      </c>
      <c r="AH237" s="11">
        <v>0.786</v>
      </c>
      <c r="AI237" s="11">
        <v>0.956</v>
      </c>
      <c r="AJ237" s="11">
        <v>0.786</v>
      </c>
      <c r="AK237" s="11">
        <v>0.758</v>
      </c>
      <c r="AL237" s="10">
        <v>0</v>
      </c>
      <c r="AM237" s="10">
        <v>1.55</v>
      </c>
      <c r="AN237" s="12">
        <v>0.1875</v>
      </c>
      <c r="AO237" s="10">
        <v>1.46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</row>
    <row r="238" spans="1:49" ht="12.75">
      <c r="A238" s="7" t="s">
        <v>706</v>
      </c>
      <c r="B238" s="20" t="s">
        <v>513</v>
      </c>
      <c r="C238" s="7" t="s">
        <v>83</v>
      </c>
      <c r="D238" s="10">
        <v>6.225932414229044</v>
      </c>
      <c r="E238" s="10">
        <v>1.74</v>
      </c>
      <c r="F238" s="10">
        <v>0</v>
      </c>
      <c r="G238" s="7">
        <v>2.25</v>
      </c>
      <c r="H238" s="7">
        <v>0</v>
      </c>
      <c r="I238" s="10">
        <v>0</v>
      </c>
      <c r="J238" s="7">
        <v>2.25</v>
      </c>
      <c r="K238" s="7">
        <v>0</v>
      </c>
      <c r="L238" s="10">
        <v>0</v>
      </c>
      <c r="M238" s="10">
        <v>0</v>
      </c>
      <c r="N238" s="7">
        <v>0</v>
      </c>
      <c r="O238" s="7">
        <v>0.25</v>
      </c>
      <c r="P238" s="11">
        <v>0.233</v>
      </c>
      <c r="Q238" s="10">
        <v>0</v>
      </c>
      <c r="R238" s="7">
        <v>0</v>
      </c>
      <c r="S238" s="7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6.66</v>
      </c>
      <c r="AA238" s="10">
        <v>0</v>
      </c>
      <c r="AB238" s="10">
        <v>6.66</v>
      </c>
      <c r="AC238" s="10">
        <v>0</v>
      </c>
      <c r="AD238" s="10">
        <v>1.13</v>
      </c>
      <c r="AE238" s="10">
        <v>1.28</v>
      </c>
      <c r="AF238" s="10">
        <v>1.01</v>
      </c>
      <c r="AG238" s="11">
        <v>0.806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1.96</v>
      </c>
      <c r="AN238" s="10">
        <v>0</v>
      </c>
      <c r="AO238" s="10">
        <v>1.85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</row>
    <row r="239" spans="1:49" ht="12.75">
      <c r="A239" s="7" t="s">
        <v>707</v>
      </c>
      <c r="B239" s="20" t="s">
        <v>513</v>
      </c>
      <c r="C239" s="7" t="s">
        <v>83</v>
      </c>
      <c r="D239" s="10">
        <v>3.4702201944281614</v>
      </c>
      <c r="E239" s="11">
        <v>0.956</v>
      </c>
      <c r="F239" s="10">
        <v>0</v>
      </c>
      <c r="G239" s="7">
        <v>2.25</v>
      </c>
      <c r="H239" s="7">
        <v>0</v>
      </c>
      <c r="I239" s="10">
        <v>0</v>
      </c>
      <c r="J239" s="7">
        <v>2.25</v>
      </c>
      <c r="K239" s="7">
        <v>0</v>
      </c>
      <c r="L239" s="10">
        <v>0</v>
      </c>
      <c r="M239" s="10">
        <v>0</v>
      </c>
      <c r="N239" s="7">
        <v>0</v>
      </c>
      <c r="O239" s="7">
        <v>0.125</v>
      </c>
      <c r="P239" s="11">
        <v>0.116</v>
      </c>
      <c r="Q239" s="10">
        <v>0</v>
      </c>
      <c r="R239" s="7">
        <v>0</v>
      </c>
      <c r="S239" s="7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4">
        <v>16.4</v>
      </c>
      <c r="AA239" s="10">
        <v>0</v>
      </c>
      <c r="AB239" s="14">
        <v>16.4</v>
      </c>
      <c r="AC239" s="10">
        <v>0</v>
      </c>
      <c r="AD239" s="11">
        <v>0.712</v>
      </c>
      <c r="AE239" s="11">
        <v>0.755</v>
      </c>
      <c r="AF239" s="11">
        <v>0.633</v>
      </c>
      <c r="AG239" s="11">
        <v>0.863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1.15</v>
      </c>
      <c r="AN239" s="10">
        <v>0</v>
      </c>
      <c r="AO239" s="10">
        <v>1.05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</row>
    <row r="240" spans="1:49" ht="12.75">
      <c r="A240" s="7" t="s">
        <v>708</v>
      </c>
      <c r="B240" s="20" t="s">
        <v>513</v>
      </c>
      <c r="C240" s="7" t="s">
        <v>83</v>
      </c>
      <c r="D240" s="10">
        <v>4.936901687463363</v>
      </c>
      <c r="E240" s="10">
        <v>1.37</v>
      </c>
      <c r="F240" s="10">
        <v>0</v>
      </c>
      <c r="G240" s="7">
        <v>2.25</v>
      </c>
      <c r="H240" s="7">
        <v>0</v>
      </c>
      <c r="I240" s="10">
        <v>0</v>
      </c>
      <c r="J240" s="7">
        <v>2.25</v>
      </c>
      <c r="K240" s="7">
        <v>0</v>
      </c>
      <c r="L240" s="10">
        <v>0</v>
      </c>
      <c r="M240" s="10">
        <v>0</v>
      </c>
      <c r="N240" s="7">
        <v>0</v>
      </c>
      <c r="O240" s="7">
        <v>0.1875</v>
      </c>
      <c r="P240" s="11">
        <v>0.174</v>
      </c>
      <c r="Q240" s="10">
        <v>0</v>
      </c>
      <c r="R240" s="7">
        <v>0</v>
      </c>
      <c r="S240" s="7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9.93</v>
      </c>
      <c r="AA240" s="10">
        <v>0</v>
      </c>
      <c r="AB240" s="10">
        <v>9.93</v>
      </c>
      <c r="AC240" s="10">
        <v>0</v>
      </c>
      <c r="AD240" s="11">
        <v>0.953</v>
      </c>
      <c r="AE240" s="10">
        <v>1.04</v>
      </c>
      <c r="AF240" s="11">
        <v>0.847</v>
      </c>
      <c r="AG240" s="11">
        <v>0.835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1.6</v>
      </c>
      <c r="AN240" s="10">
        <v>0</v>
      </c>
      <c r="AO240" s="10">
        <v>1.48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</row>
    <row r="241" spans="1:49" ht="12.75">
      <c r="A241" s="7" t="s">
        <v>709</v>
      </c>
      <c r="B241" s="20" t="s">
        <v>513</v>
      </c>
      <c r="C241" s="7" t="s">
        <v>83</v>
      </c>
      <c r="D241" s="10">
        <v>3.2575465833170503</v>
      </c>
      <c r="E241" s="11">
        <v>0.898</v>
      </c>
      <c r="F241" s="10">
        <v>0</v>
      </c>
      <c r="G241" s="7">
        <v>2.25</v>
      </c>
      <c r="H241" s="7">
        <v>0</v>
      </c>
      <c r="I241" s="10">
        <v>0</v>
      </c>
      <c r="J241" s="7">
        <v>2.25</v>
      </c>
      <c r="K241" s="7">
        <v>0</v>
      </c>
      <c r="L241" s="10">
        <v>0</v>
      </c>
      <c r="M241" s="10">
        <v>0</v>
      </c>
      <c r="N241" s="7">
        <v>0</v>
      </c>
      <c r="O241" s="7">
        <v>0.125</v>
      </c>
      <c r="P241" s="11">
        <v>0.116</v>
      </c>
      <c r="Q241" s="10">
        <v>0</v>
      </c>
      <c r="R241" s="7">
        <v>0</v>
      </c>
      <c r="S241" s="7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4">
        <v>14.2</v>
      </c>
      <c r="AA241" s="10">
        <v>0</v>
      </c>
      <c r="AB241" s="14">
        <v>16.4</v>
      </c>
      <c r="AC241" s="10">
        <v>0</v>
      </c>
      <c r="AD241" s="11">
        <v>0.646</v>
      </c>
      <c r="AE241" s="11">
        <v>0.693</v>
      </c>
      <c r="AF241" s="11">
        <v>0.574</v>
      </c>
      <c r="AG241" s="11">
        <v>0.848</v>
      </c>
      <c r="AH241" s="11">
        <v>0.538</v>
      </c>
      <c r="AI241" s="11">
        <v>0.639</v>
      </c>
      <c r="AJ241" s="11">
        <v>0.538</v>
      </c>
      <c r="AK241" s="11">
        <v>0.774</v>
      </c>
      <c r="AL241" s="10">
        <v>0</v>
      </c>
      <c r="AM241" s="11">
        <v>0.957</v>
      </c>
      <c r="AN241" s="12">
        <v>0.125</v>
      </c>
      <c r="AO241" s="11">
        <v>0.927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</row>
    <row r="242" spans="1:49" ht="12.75">
      <c r="A242" s="7" t="s">
        <v>710</v>
      </c>
      <c r="B242" s="20" t="s">
        <v>513</v>
      </c>
      <c r="C242" s="7" t="s">
        <v>83</v>
      </c>
      <c r="D242" s="10">
        <v>4.627616409685586</v>
      </c>
      <c r="E242" s="10">
        <v>1.28</v>
      </c>
      <c r="F242" s="10">
        <v>0</v>
      </c>
      <c r="G242" s="7">
        <v>2.25</v>
      </c>
      <c r="H242" s="7">
        <v>0</v>
      </c>
      <c r="I242" s="10">
        <v>0</v>
      </c>
      <c r="J242" s="7">
        <v>2.25</v>
      </c>
      <c r="K242" s="7">
        <v>0</v>
      </c>
      <c r="L242" s="10">
        <v>0</v>
      </c>
      <c r="M242" s="10">
        <v>0</v>
      </c>
      <c r="N242" s="7">
        <v>0</v>
      </c>
      <c r="O242" s="7">
        <v>0.1875</v>
      </c>
      <c r="P242" s="11">
        <v>0.174</v>
      </c>
      <c r="Q242" s="10">
        <v>0</v>
      </c>
      <c r="R242" s="7">
        <v>0</v>
      </c>
      <c r="S242" s="7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8.49</v>
      </c>
      <c r="AA242" s="10">
        <v>0</v>
      </c>
      <c r="AB242" s="10">
        <v>9.93</v>
      </c>
      <c r="AC242" s="10">
        <v>0</v>
      </c>
      <c r="AD242" s="11">
        <v>0.859</v>
      </c>
      <c r="AE242" s="11">
        <v>0.952</v>
      </c>
      <c r="AF242" s="11">
        <v>0.764</v>
      </c>
      <c r="AG242" s="11">
        <v>0.819</v>
      </c>
      <c r="AH242" s="11">
        <v>0.713</v>
      </c>
      <c r="AI242" s="11">
        <v>0.877</v>
      </c>
      <c r="AJ242" s="11">
        <v>0.713</v>
      </c>
      <c r="AK242" s="11">
        <v>0.747</v>
      </c>
      <c r="AL242" s="10">
        <v>0</v>
      </c>
      <c r="AM242" s="10">
        <v>1.32</v>
      </c>
      <c r="AN242" s="12">
        <v>0.1875</v>
      </c>
      <c r="AO242" s="10">
        <v>1.3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</row>
    <row r="243" spans="1:49" ht="12.75">
      <c r="A243" s="7" t="s">
        <v>711</v>
      </c>
      <c r="B243" s="20" t="s">
        <v>513</v>
      </c>
      <c r="C243" s="7" t="s">
        <v>83</v>
      </c>
      <c r="D243" s="9">
        <v>3.668033076352253</v>
      </c>
      <c r="E243" s="10">
        <v>1.02</v>
      </c>
      <c r="F243" s="10">
        <v>0</v>
      </c>
      <c r="G243" s="7">
        <v>2</v>
      </c>
      <c r="H243" s="7">
        <v>0</v>
      </c>
      <c r="I243" s="10">
        <v>0</v>
      </c>
      <c r="J243" s="7">
        <v>1.5</v>
      </c>
      <c r="K243" s="7">
        <v>0</v>
      </c>
      <c r="L243" s="10">
        <v>0</v>
      </c>
      <c r="M243" s="10">
        <v>0</v>
      </c>
      <c r="N243" s="7">
        <v>0</v>
      </c>
      <c r="O243" s="7">
        <v>0.1875</v>
      </c>
      <c r="P243" s="11">
        <v>0.174</v>
      </c>
      <c r="Q243" s="10">
        <v>0</v>
      </c>
      <c r="R243" s="7">
        <v>0</v>
      </c>
      <c r="S243" s="7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5.62</v>
      </c>
      <c r="AA243" s="10">
        <v>0</v>
      </c>
      <c r="AB243" s="10">
        <v>8.49</v>
      </c>
      <c r="AC243" s="10">
        <v>0</v>
      </c>
      <c r="AD243" s="11">
        <v>0.495</v>
      </c>
      <c r="AE243" s="11">
        <v>0.639</v>
      </c>
      <c r="AF243" s="11">
        <v>0.495</v>
      </c>
      <c r="AG243" s="11">
        <v>0.697</v>
      </c>
      <c r="AH243" s="11">
        <v>0.313</v>
      </c>
      <c r="AI243" s="11">
        <v>0.521</v>
      </c>
      <c r="AJ243" s="11">
        <v>0.417</v>
      </c>
      <c r="AK243" s="11">
        <v>0.554</v>
      </c>
      <c r="AL243" s="10">
        <v>0</v>
      </c>
      <c r="AM243" s="11">
        <v>0.664</v>
      </c>
      <c r="AN243" s="12">
        <v>0.1875</v>
      </c>
      <c r="AO243" s="11">
        <v>0.822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</row>
    <row r="244" spans="1:49" ht="12.75">
      <c r="A244" s="7" t="s">
        <v>712</v>
      </c>
      <c r="B244" s="20" t="s">
        <v>513</v>
      </c>
      <c r="C244" s="7" t="s">
        <v>83</v>
      </c>
      <c r="D244" s="10">
        <v>2.194178527761495</v>
      </c>
      <c r="E244" s="11">
        <v>0.608</v>
      </c>
      <c r="F244" s="10">
        <v>0</v>
      </c>
      <c r="G244" s="7">
        <v>2</v>
      </c>
      <c r="H244" s="7">
        <v>0</v>
      </c>
      <c r="I244" s="10">
        <v>0</v>
      </c>
      <c r="J244" s="7">
        <v>1</v>
      </c>
      <c r="K244" s="7">
        <v>0</v>
      </c>
      <c r="L244" s="10">
        <v>0</v>
      </c>
      <c r="M244" s="10">
        <v>0</v>
      </c>
      <c r="N244" s="7">
        <v>0</v>
      </c>
      <c r="O244" s="7">
        <v>0.125</v>
      </c>
      <c r="P244" s="11">
        <v>0.116</v>
      </c>
      <c r="Q244" s="10">
        <v>0</v>
      </c>
      <c r="R244" s="7">
        <v>0</v>
      </c>
      <c r="S244" s="7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5.62</v>
      </c>
      <c r="AA244" s="10">
        <v>0</v>
      </c>
      <c r="AB244" s="14">
        <v>14.2</v>
      </c>
      <c r="AC244" s="10">
        <v>0</v>
      </c>
      <c r="AD244" s="11">
        <v>0.28</v>
      </c>
      <c r="AE244" s="11">
        <v>0.366</v>
      </c>
      <c r="AF244" s="11">
        <v>0.28</v>
      </c>
      <c r="AG244" s="11">
        <v>0.679</v>
      </c>
      <c r="AH244" s="17">
        <v>0.0922</v>
      </c>
      <c r="AI244" s="11">
        <v>0.223</v>
      </c>
      <c r="AJ244" s="11">
        <v>0.184</v>
      </c>
      <c r="AK244" s="11">
        <v>0.39</v>
      </c>
      <c r="AL244" s="10">
        <v>0</v>
      </c>
      <c r="AM244" s="11">
        <v>0.238</v>
      </c>
      <c r="AN244" s="12">
        <v>0.125</v>
      </c>
      <c r="AO244" s="11">
        <v>0.38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</row>
    <row r="245" spans="1:49" ht="12.75">
      <c r="A245" s="7" t="s">
        <v>713</v>
      </c>
      <c r="B245" s="20" t="s">
        <v>513</v>
      </c>
      <c r="C245" s="7" t="s">
        <v>83</v>
      </c>
      <c r="D245" s="10">
        <v>3.0283108541300297</v>
      </c>
      <c r="E245" s="11">
        <v>0.845</v>
      </c>
      <c r="F245" s="10">
        <v>0</v>
      </c>
      <c r="G245" s="7">
        <v>2</v>
      </c>
      <c r="H245" s="7">
        <v>0</v>
      </c>
      <c r="I245" s="10">
        <v>0</v>
      </c>
      <c r="J245" s="7">
        <v>1</v>
      </c>
      <c r="K245" s="7">
        <v>0</v>
      </c>
      <c r="L245" s="10">
        <v>0</v>
      </c>
      <c r="M245" s="10">
        <v>0</v>
      </c>
      <c r="N245" s="7">
        <v>0</v>
      </c>
      <c r="O245" s="7">
        <v>0.1875</v>
      </c>
      <c r="P245" s="11">
        <v>0.174</v>
      </c>
      <c r="Q245" s="10">
        <v>0</v>
      </c>
      <c r="R245" s="7">
        <v>0</v>
      </c>
      <c r="S245" s="7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2.75</v>
      </c>
      <c r="AA245" s="10">
        <v>0</v>
      </c>
      <c r="AB245" s="10">
        <v>8.49</v>
      </c>
      <c r="AC245" s="10">
        <v>0</v>
      </c>
      <c r="AD245" s="11">
        <v>0.35</v>
      </c>
      <c r="AE245" s="11">
        <v>0.48</v>
      </c>
      <c r="AF245" s="11">
        <v>0.35</v>
      </c>
      <c r="AG245" s="11">
        <v>0.643</v>
      </c>
      <c r="AH245" s="11">
        <v>0.112</v>
      </c>
      <c r="AI245" s="11">
        <v>0.288</v>
      </c>
      <c r="AJ245" s="11">
        <v>0.225</v>
      </c>
      <c r="AK245" s="11">
        <v>0.365</v>
      </c>
      <c r="AL245" s="10">
        <v>0</v>
      </c>
      <c r="AM245" s="11">
        <v>0.301</v>
      </c>
      <c r="AN245" s="11">
        <v>0.1875</v>
      </c>
      <c r="AO245" s="11">
        <v>0.505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</row>
    <row r="246" spans="1:49" ht="12.75">
      <c r="A246" s="7" t="s">
        <v>714</v>
      </c>
      <c r="B246" s="20" t="s">
        <v>513</v>
      </c>
      <c r="C246" s="7" t="s">
        <v>83</v>
      </c>
      <c r="D246" s="10">
        <v>5.3752379697846</v>
      </c>
      <c r="E246" s="10">
        <v>1.51</v>
      </c>
      <c r="F246" s="10">
        <v>0</v>
      </c>
      <c r="G246" s="7">
        <v>2</v>
      </c>
      <c r="H246" s="7">
        <v>0</v>
      </c>
      <c r="I246" s="10">
        <v>0</v>
      </c>
      <c r="J246" s="7">
        <v>2</v>
      </c>
      <c r="K246" s="7">
        <v>0</v>
      </c>
      <c r="L246" s="10">
        <v>0</v>
      </c>
      <c r="M246" s="10">
        <v>0</v>
      </c>
      <c r="N246" s="7">
        <v>0</v>
      </c>
      <c r="O246" s="7">
        <v>0.25</v>
      </c>
      <c r="P246" s="11">
        <v>0.233</v>
      </c>
      <c r="Q246" s="10">
        <v>0</v>
      </c>
      <c r="R246" s="7">
        <v>0</v>
      </c>
      <c r="S246" s="7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5.58</v>
      </c>
      <c r="AA246" s="10">
        <v>0</v>
      </c>
      <c r="AB246" s="10">
        <v>5.58</v>
      </c>
      <c r="AC246" s="10">
        <v>0</v>
      </c>
      <c r="AD246" s="11">
        <v>0.747</v>
      </c>
      <c r="AE246" s="11">
        <v>0.964</v>
      </c>
      <c r="AF246" s="11">
        <v>0.747</v>
      </c>
      <c r="AG246" s="11">
        <v>0.704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1.31</v>
      </c>
      <c r="AN246" s="10">
        <v>0</v>
      </c>
      <c r="AO246" s="10">
        <v>1.41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</row>
    <row r="247" spans="1:49" ht="12.75">
      <c r="A247" s="7" t="s">
        <v>715</v>
      </c>
      <c r="B247" s="20" t="s">
        <v>513</v>
      </c>
      <c r="C247" s="7" t="s">
        <v>83</v>
      </c>
      <c r="D247" s="10">
        <v>3.044872972205939</v>
      </c>
      <c r="E247" s="11">
        <v>0.84</v>
      </c>
      <c r="F247" s="10">
        <v>0</v>
      </c>
      <c r="G247" s="7">
        <v>2</v>
      </c>
      <c r="H247" s="7">
        <v>0</v>
      </c>
      <c r="I247" s="10">
        <v>0</v>
      </c>
      <c r="J247" s="7">
        <v>2</v>
      </c>
      <c r="K247" s="7">
        <v>0</v>
      </c>
      <c r="L247" s="10">
        <v>0</v>
      </c>
      <c r="M247" s="10">
        <v>0</v>
      </c>
      <c r="N247" s="7">
        <v>0</v>
      </c>
      <c r="O247" s="7">
        <v>0.125</v>
      </c>
      <c r="P247" s="11">
        <v>0.116</v>
      </c>
      <c r="Q247" s="10">
        <v>0</v>
      </c>
      <c r="R247" s="7">
        <v>0</v>
      </c>
      <c r="S247" s="7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4">
        <v>14.2</v>
      </c>
      <c r="AA247" s="10">
        <v>0</v>
      </c>
      <c r="AB247" s="14">
        <v>14.2</v>
      </c>
      <c r="AC247" s="10">
        <v>0</v>
      </c>
      <c r="AD247" s="11">
        <v>0.486</v>
      </c>
      <c r="AE247" s="11">
        <v>0.584</v>
      </c>
      <c r="AF247" s="11">
        <v>0.486</v>
      </c>
      <c r="AG247" s="11">
        <v>0.761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1">
        <v>0.796</v>
      </c>
      <c r="AN247" s="10">
        <v>0</v>
      </c>
      <c r="AO247" s="11">
        <v>0.817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</row>
    <row r="248" spans="1:49" ht="12.75">
      <c r="A248" s="7" t="s">
        <v>715</v>
      </c>
      <c r="B248" s="20" t="s">
        <v>513</v>
      </c>
      <c r="C248" s="7" t="s">
        <v>83</v>
      </c>
      <c r="D248" s="9">
        <v>2.619525749983717</v>
      </c>
      <c r="E248" s="11">
        <v>0.724</v>
      </c>
      <c r="F248" s="10">
        <v>0</v>
      </c>
      <c r="G248" s="7">
        <v>2</v>
      </c>
      <c r="H248" s="7">
        <v>0</v>
      </c>
      <c r="I248" s="10">
        <v>0</v>
      </c>
      <c r="J248" s="7">
        <v>2</v>
      </c>
      <c r="K248" s="7">
        <v>0</v>
      </c>
      <c r="L248" s="10">
        <v>0</v>
      </c>
      <c r="M248" s="10">
        <v>0</v>
      </c>
      <c r="N248" s="7">
        <v>0</v>
      </c>
      <c r="O248" s="7">
        <v>0.125</v>
      </c>
      <c r="P248" s="11">
        <v>0.116</v>
      </c>
      <c r="Q248" s="10">
        <v>0</v>
      </c>
      <c r="R248" s="7">
        <v>0</v>
      </c>
      <c r="S248" s="7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9.93</v>
      </c>
      <c r="AA248" s="10">
        <v>0</v>
      </c>
      <c r="AB248" s="14">
        <v>14.2</v>
      </c>
      <c r="AC248" s="10">
        <v>0</v>
      </c>
      <c r="AD248" s="11">
        <v>0.383</v>
      </c>
      <c r="AE248" s="11">
        <v>0.475</v>
      </c>
      <c r="AF248" s="11">
        <v>0.383</v>
      </c>
      <c r="AG248" s="11">
        <v>0.728</v>
      </c>
      <c r="AH248" s="11">
        <v>0.244</v>
      </c>
      <c r="AI248" s="11">
        <v>0.389</v>
      </c>
      <c r="AJ248" s="11">
        <v>0.325</v>
      </c>
      <c r="AK248" s="11">
        <v>0.581</v>
      </c>
      <c r="AL248" s="10">
        <v>0</v>
      </c>
      <c r="AM248" s="11">
        <v>0.496</v>
      </c>
      <c r="AN248" s="12">
        <v>0.125</v>
      </c>
      <c r="AO248" s="11">
        <v>0.599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</row>
    <row r="249" spans="1:49" s="16" customFormat="1" ht="12.75">
      <c r="A249" s="7" t="s">
        <v>716</v>
      </c>
      <c r="B249" s="20" t="s">
        <v>513</v>
      </c>
      <c r="C249" s="7" t="s">
        <v>83</v>
      </c>
      <c r="D249" s="10">
        <v>4.298880854130029</v>
      </c>
      <c r="E249" s="10">
        <v>1.19</v>
      </c>
      <c r="F249" s="10">
        <v>0</v>
      </c>
      <c r="G249" s="7">
        <v>2</v>
      </c>
      <c r="H249" s="7">
        <v>0</v>
      </c>
      <c r="I249" s="10">
        <v>0</v>
      </c>
      <c r="J249" s="7">
        <v>2</v>
      </c>
      <c r="K249" s="7">
        <v>0</v>
      </c>
      <c r="L249" s="10">
        <v>0</v>
      </c>
      <c r="M249" s="10">
        <v>0</v>
      </c>
      <c r="N249" s="7">
        <v>0</v>
      </c>
      <c r="O249" s="7">
        <v>0.1875</v>
      </c>
      <c r="P249" s="11">
        <v>0.174</v>
      </c>
      <c r="Q249" s="10">
        <v>0</v>
      </c>
      <c r="R249" s="7">
        <v>0</v>
      </c>
      <c r="S249" s="7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8.49</v>
      </c>
      <c r="AA249" s="10">
        <v>0</v>
      </c>
      <c r="AB249" s="10">
        <v>8.49</v>
      </c>
      <c r="AC249" s="10">
        <v>0</v>
      </c>
      <c r="AD249" s="11">
        <v>0.641</v>
      </c>
      <c r="AE249" s="11">
        <v>0.797</v>
      </c>
      <c r="AF249" s="11">
        <v>0.641</v>
      </c>
      <c r="AG249" s="11">
        <v>0.733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1.09</v>
      </c>
      <c r="AN249" s="10">
        <v>0</v>
      </c>
      <c r="AO249" s="10">
        <v>1.14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</row>
    <row r="250" spans="1:49" s="16" customFormat="1" ht="12.75">
      <c r="A250" s="20" t="s">
        <v>717</v>
      </c>
      <c r="B250" s="20" t="s">
        <v>513</v>
      </c>
      <c r="C250" s="7" t="s">
        <v>83</v>
      </c>
      <c r="D250" s="9">
        <v>4.509903516383785</v>
      </c>
      <c r="E250" s="10">
        <v>1.23</v>
      </c>
      <c r="F250" s="10">
        <v>0</v>
      </c>
      <c r="G250" s="7">
        <v>0</v>
      </c>
      <c r="H250" s="7">
        <v>3.5</v>
      </c>
      <c r="I250" s="10">
        <v>0</v>
      </c>
      <c r="J250" s="7">
        <v>0</v>
      </c>
      <c r="K250" s="7">
        <v>0</v>
      </c>
      <c r="L250" s="10">
        <v>0</v>
      </c>
      <c r="M250" s="10">
        <v>0</v>
      </c>
      <c r="N250" s="7">
        <v>0</v>
      </c>
      <c r="O250" s="7">
        <v>0.125</v>
      </c>
      <c r="P250" s="11">
        <v>0.116</v>
      </c>
      <c r="Q250" s="10">
        <v>0</v>
      </c>
      <c r="R250" s="7">
        <v>0</v>
      </c>
      <c r="S250" s="7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4">
        <v>30.2</v>
      </c>
      <c r="AD250" s="10">
        <v>1.77</v>
      </c>
      <c r="AE250" s="10">
        <v>1.33</v>
      </c>
      <c r="AF250" s="10">
        <v>1.01</v>
      </c>
      <c r="AG250" s="10">
        <v>1.2</v>
      </c>
      <c r="AH250" s="10">
        <v>1.77</v>
      </c>
      <c r="AI250" s="10">
        <v>1.33</v>
      </c>
      <c r="AJ250" s="10">
        <v>1.01</v>
      </c>
      <c r="AK250" s="10">
        <v>1.2</v>
      </c>
      <c r="AL250" s="10">
        <v>0</v>
      </c>
      <c r="AM250" s="10">
        <v>3.53</v>
      </c>
      <c r="AN250" s="10">
        <v>0</v>
      </c>
      <c r="AO250" s="10">
        <v>2.02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</row>
    <row r="251" spans="1:49" s="16" customFormat="1" ht="12.75">
      <c r="A251" s="20" t="s">
        <v>718</v>
      </c>
      <c r="B251" s="20" t="s">
        <v>513</v>
      </c>
      <c r="C251" s="7" t="s">
        <v>83</v>
      </c>
      <c r="D251" s="9">
        <v>6.656280850719907</v>
      </c>
      <c r="E251" s="10">
        <v>1.82</v>
      </c>
      <c r="F251" s="10">
        <v>0</v>
      </c>
      <c r="G251" s="7">
        <v>0</v>
      </c>
      <c r="H251" s="7">
        <v>3.5</v>
      </c>
      <c r="I251" s="10">
        <v>0</v>
      </c>
      <c r="J251" s="7">
        <v>0</v>
      </c>
      <c r="K251" s="7">
        <v>0</v>
      </c>
      <c r="L251" s="10">
        <v>0</v>
      </c>
      <c r="M251" s="10">
        <v>0</v>
      </c>
      <c r="N251" s="7">
        <v>0</v>
      </c>
      <c r="O251" s="7">
        <v>0.01875</v>
      </c>
      <c r="P251" s="11">
        <v>0.174</v>
      </c>
      <c r="Q251" s="10">
        <v>0</v>
      </c>
      <c r="R251" s="7">
        <v>0</v>
      </c>
      <c r="S251" s="7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4">
        <v>20.1</v>
      </c>
      <c r="AD251" s="10">
        <v>2.52</v>
      </c>
      <c r="AE251" s="10">
        <v>1.93</v>
      </c>
      <c r="AF251" s="10">
        <v>1.44</v>
      </c>
      <c r="AG251" s="10">
        <v>1.18</v>
      </c>
      <c r="AH251" s="10">
        <v>2.52</v>
      </c>
      <c r="AI251" s="10">
        <v>1.93</v>
      </c>
      <c r="AJ251" s="10">
        <v>1.44</v>
      </c>
      <c r="AK251" s="10">
        <v>1.18</v>
      </c>
      <c r="AL251" s="10">
        <v>0</v>
      </c>
      <c r="AM251" s="10">
        <v>5.04</v>
      </c>
      <c r="AN251" s="10">
        <v>0</v>
      </c>
      <c r="AO251" s="10">
        <v>2.88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</row>
    <row r="252" spans="1:49" s="16" customFormat="1" ht="12.75">
      <c r="A252" s="20" t="s">
        <v>719</v>
      </c>
      <c r="B252" s="20" t="s">
        <v>513</v>
      </c>
      <c r="C252" s="7" t="s">
        <v>83</v>
      </c>
      <c r="D252" s="9">
        <v>7.154815607428791</v>
      </c>
      <c r="E252" s="10">
        <v>1.97</v>
      </c>
      <c r="F252" s="10">
        <v>0</v>
      </c>
      <c r="G252" s="7">
        <v>0</v>
      </c>
      <c r="H252" s="7">
        <v>3.5</v>
      </c>
      <c r="I252" s="10">
        <v>0</v>
      </c>
      <c r="J252" s="7">
        <v>0</v>
      </c>
      <c r="K252" s="7">
        <v>0</v>
      </c>
      <c r="L252" s="10">
        <v>0</v>
      </c>
      <c r="M252" s="10">
        <v>0</v>
      </c>
      <c r="N252" s="7">
        <v>0</v>
      </c>
      <c r="O252" s="7">
        <v>0.203</v>
      </c>
      <c r="P252" s="11">
        <v>0.189</v>
      </c>
      <c r="Q252" s="10">
        <v>0</v>
      </c>
      <c r="R252" s="7">
        <v>0</v>
      </c>
      <c r="S252" s="7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4">
        <v>18.5</v>
      </c>
      <c r="AD252" s="10">
        <v>2.7</v>
      </c>
      <c r="AE252" s="10">
        <v>2.07</v>
      </c>
      <c r="AF252" s="10">
        <v>1.54</v>
      </c>
      <c r="AG252" s="10">
        <v>1.17</v>
      </c>
      <c r="AH252" s="10">
        <v>2.7</v>
      </c>
      <c r="AI252" s="10">
        <v>2.07</v>
      </c>
      <c r="AJ252" s="10">
        <v>1.54</v>
      </c>
      <c r="AK252" s="10">
        <v>1.17</v>
      </c>
      <c r="AL252" s="10">
        <v>0</v>
      </c>
      <c r="AM252" s="10">
        <v>5.41</v>
      </c>
      <c r="AN252" s="10">
        <v>0</v>
      </c>
      <c r="AO252" s="10">
        <v>3.09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</row>
    <row r="253" spans="1:49" s="16" customFormat="1" ht="12.75">
      <c r="A253" s="20" t="s">
        <v>720</v>
      </c>
      <c r="B253" s="20" t="s">
        <v>513</v>
      </c>
      <c r="C253" s="7" t="s">
        <v>83</v>
      </c>
      <c r="D253" s="9">
        <v>7.582987851675824</v>
      </c>
      <c r="E253" s="10">
        <v>2.08</v>
      </c>
      <c r="F253" s="10">
        <v>0</v>
      </c>
      <c r="G253" s="7">
        <v>0</v>
      </c>
      <c r="H253" s="7">
        <v>3.5</v>
      </c>
      <c r="I253" s="10">
        <v>0</v>
      </c>
      <c r="J253" s="7">
        <v>0</v>
      </c>
      <c r="K253" s="7">
        <v>0</v>
      </c>
      <c r="L253" s="10">
        <v>0</v>
      </c>
      <c r="M253" s="10">
        <v>0</v>
      </c>
      <c r="N253" s="7">
        <v>0</v>
      </c>
      <c r="O253" s="7">
        <v>0.216</v>
      </c>
      <c r="P253" s="11">
        <v>0.201</v>
      </c>
      <c r="Q253" s="10">
        <v>0</v>
      </c>
      <c r="R253" s="7">
        <v>0</v>
      </c>
      <c r="S253" s="7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4">
        <v>17.4</v>
      </c>
      <c r="AD253" s="10">
        <v>2.84</v>
      </c>
      <c r="AE253" s="10">
        <v>2.19</v>
      </c>
      <c r="AF253" s="10">
        <v>1.63</v>
      </c>
      <c r="AG253" s="10">
        <v>1.17</v>
      </c>
      <c r="AH253" s="10">
        <v>2.84</v>
      </c>
      <c r="AI253" s="10">
        <v>2.19</v>
      </c>
      <c r="AJ253" s="10">
        <v>1.63</v>
      </c>
      <c r="AK253" s="10">
        <v>1.17</v>
      </c>
      <c r="AL253" s="10">
        <v>0</v>
      </c>
      <c r="AM253" s="10">
        <v>5.69</v>
      </c>
      <c r="AN253" s="10">
        <v>0</v>
      </c>
      <c r="AO253" s="10">
        <v>3.25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</row>
    <row r="254" spans="1:49" s="16" customFormat="1" ht="12.75">
      <c r="A254" s="20" t="s">
        <v>721</v>
      </c>
      <c r="B254" s="20" t="s">
        <v>513</v>
      </c>
      <c r="C254" s="7" t="s">
        <v>83</v>
      </c>
      <c r="D254" s="9">
        <v>8.685740105628032</v>
      </c>
      <c r="E254" s="10">
        <v>2.39</v>
      </c>
      <c r="F254" s="10">
        <v>0</v>
      </c>
      <c r="G254" s="7">
        <v>0</v>
      </c>
      <c r="H254" s="7">
        <v>3.5</v>
      </c>
      <c r="I254" s="10">
        <v>0</v>
      </c>
      <c r="J254" s="7">
        <v>0</v>
      </c>
      <c r="K254" s="7">
        <v>0</v>
      </c>
      <c r="L254" s="10">
        <v>0</v>
      </c>
      <c r="M254" s="10">
        <v>0</v>
      </c>
      <c r="N254" s="7">
        <v>0</v>
      </c>
      <c r="O254" s="7">
        <v>0.25</v>
      </c>
      <c r="P254" s="11">
        <v>0.233</v>
      </c>
      <c r="Q254" s="10">
        <v>0</v>
      </c>
      <c r="R254" s="7">
        <v>0</v>
      </c>
      <c r="S254" s="7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4">
        <v>15</v>
      </c>
      <c r="AD254" s="10">
        <v>3.21</v>
      </c>
      <c r="AE254" s="10">
        <v>2.49</v>
      </c>
      <c r="AF254" s="10">
        <v>1.83</v>
      </c>
      <c r="AG254" s="10">
        <v>1.16</v>
      </c>
      <c r="AH254" s="10">
        <v>3.21</v>
      </c>
      <c r="AI254" s="10">
        <v>2.49</v>
      </c>
      <c r="AJ254" s="10">
        <v>1.83</v>
      </c>
      <c r="AK254" s="10">
        <v>1.16</v>
      </c>
      <c r="AL254" s="10">
        <v>0</v>
      </c>
      <c r="AM254" s="10">
        <v>6.41</v>
      </c>
      <c r="AN254" s="10">
        <v>0</v>
      </c>
      <c r="AO254" s="10">
        <v>3.66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</row>
    <row r="255" spans="1:49" s="16" customFormat="1" ht="12.75">
      <c r="A255" s="20" t="s">
        <v>722</v>
      </c>
      <c r="B255" s="20" t="s">
        <v>513</v>
      </c>
      <c r="C255" s="7" t="s">
        <v>83</v>
      </c>
      <c r="D255" s="8">
        <v>10.262536001726657</v>
      </c>
      <c r="E255" s="10">
        <v>2.82</v>
      </c>
      <c r="F255" s="10">
        <v>0</v>
      </c>
      <c r="G255" s="7">
        <v>0</v>
      </c>
      <c r="H255" s="7">
        <v>3.5</v>
      </c>
      <c r="I255" s="10">
        <v>0</v>
      </c>
      <c r="J255" s="7">
        <v>0</v>
      </c>
      <c r="K255" s="7">
        <v>0</v>
      </c>
      <c r="L255" s="10">
        <v>0</v>
      </c>
      <c r="M255" s="10">
        <v>0</v>
      </c>
      <c r="N255" s="7">
        <v>0</v>
      </c>
      <c r="O255" s="7">
        <v>0.3</v>
      </c>
      <c r="P255" s="11">
        <v>0.279</v>
      </c>
      <c r="Q255" s="10">
        <v>0</v>
      </c>
      <c r="R255" s="7">
        <v>0</v>
      </c>
      <c r="S255" s="7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4">
        <v>12.5</v>
      </c>
      <c r="AD255" s="10">
        <v>3.69</v>
      </c>
      <c r="AE255" s="10">
        <v>2.9</v>
      </c>
      <c r="AF255" s="10">
        <v>2.11</v>
      </c>
      <c r="AG255" s="10">
        <v>1.14</v>
      </c>
      <c r="AH255" s="10">
        <v>3.69</v>
      </c>
      <c r="AI255" s="10">
        <v>2.9</v>
      </c>
      <c r="AJ255" s="10">
        <v>2.11</v>
      </c>
      <c r="AK255" s="10">
        <v>1.14</v>
      </c>
      <c r="AL255" s="10">
        <v>0</v>
      </c>
      <c r="AM255" s="10">
        <v>7.38</v>
      </c>
      <c r="AN255" s="10">
        <v>0</v>
      </c>
      <c r="AO255" s="10">
        <v>4.22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</row>
    <row r="256" spans="1:49" s="16" customFormat="1" ht="12.75">
      <c r="A256" s="20" t="s">
        <v>723</v>
      </c>
      <c r="B256" s="20" t="s">
        <v>513</v>
      </c>
      <c r="C256" s="7" t="s">
        <v>83</v>
      </c>
      <c r="D256" s="8">
        <v>10.663747708685825</v>
      </c>
      <c r="E256" s="10">
        <v>2.93</v>
      </c>
      <c r="F256" s="10">
        <v>0</v>
      </c>
      <c r="G256" s="7">
        <v>0</v>
      </c>
      <c r="H256" s="7">
        <v>3.5</v>
      </c>
      <c r="I256" s="10">
        <v>0</v>
      </c>
      <c r="J256" s="7">
        <v>0</v>
      </c>
      <c r="K256" s="7">
        <v>0</v>
      </c>
      <c r="L256" s="10">
        <v>0</v>
      </c>
      <c r="M256" s="10">
        <v>0</v>
      </c>
      <c r="N256" s="7">
        <v>0</v>
      </c>
      <c r="O256" s="7">
        <v>0.313</v>
      </c>
      <c r="P256" s="11">
        <v>0.291</v>
      </c>
      <c r="Q256" s="10">
        <v>0</v>
      </c>
      <c r="R256" s="7">
        <v>0</v>
      </c>
      <c r="S256" s="7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4">
        <v>12</v>
      </c>
      <c r="AD256" s="10">
        <v>3.81</v>
      </c>
      <c r="AE256" s="10">
        <v>3</v>
      </c>
      <c r="AF256" s="10">
        <v>2.18</v>
      </c>
      <c r="AG256" s="10">
        <v>1.14</v>
      </c>
      <c r="AH256" s="10">
        <v>3.81</v>
      </c>
      <c r="AI256" s="10">
        <v>3</v>
      </c>
      <c r="AJ256" s="10">
        <v>2.18</v>
      </c>
      <c r="AK256" s="10">
        <v>1.14</v>
      </c>
      <c r="AL256" s="10">
        <v>0</v>
      </c>
      <c r="AM256" s="10">
        <v>7.61</v>
      </c>
      <c r="AN256" s="10">
        <v>0</v>
      </c>
      <c r="AO256" s="10">
        <v>4.35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</row>
    <row r="257" spans="1:49" s="16" customFormat="1" ht="12.75">
      <c r="A257" s="7" t="s">
        <v>724</v>
      </c>
      <c r="B257" s="20" t="s">
        <v>513</v>
      </c>
      <c r="C257" s="7" t="s">
        <v>83</v>
      </c>
      <c r="D257" s="9">
        <v>7.076626858673489</v>
      </c>
      <c r="E257" s="10">
        <v>1.97</v>
      </c>
      <c r="F257" s="10">
        <v>0</v>
      </c>
      <c r="G257" s="7">
        <v>3.5</v>
      </c>
      <c r="H257" s="7">
        <v>0</v>
      </c>
      <c r="I257" s="10">
        <v>0</v>
      </c>
      <c r="J257" s="7">
        <v>1.5</v>
      </c>
      <c r="K257" s="7">
        <v>0</v>
      </c>
      <c r="L257" s="10">
        <v>0</v>
      </c>
      <c r="M257" s="10">
        <v>0</v>
      </c>
      <c r="N257" s="7">
        <v>0</v>
      </c>
      <c r="O257" s="7">
        <v>0.25</v>
      </c>
      <c r="P257" s="11">
        <v>0.233</v>
      </c>
      <c r="Q257" s="10">
        <v>0</v>
      </c>
      <c r="R257" s="7">
        <v>0</v>
      </c>
      <c r="S257" s="7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3.44</v>
      </c>
      <c r="AA257" s="10">
        <v>0</v>
      </c>
      <c r="AB257" s="14">
        <v>12</v>
      </c>
      <c r="AC257" s="10">
        <v>0</v>
      </c>
      <c r="AD257" s="10">
        <v>2.55</v>
      </c>
      <c r="AE257" s="10">
        <v>1.98</v>
      </c>
      <c r="AF257" s="10">
        <v>1.46</v>
      </c>
      <c r="AG257" s="10">
        <v>1.14</v>
      </c>
      <c r="AH257" s="11">
        <v>0.638</v>
      </c>
      <c r="AI257" s="10">
        <v>1.06</v>
      </c>
      <c r="AJ257" s="11">
        <v>0.851</v>
      </c>
      <c r="AK257" s="11">
        <v>0.569</v>
      </c>
      <c r="AL257" s="10">
        <v>0</v>
      </c>
      <c r="AM257" s="10">
        <v>1.79</v>
      </c>
      <c r="AN257" s="12">
        <v>0.25</v>
      </c>
      <c r="AO257" s="10">
        <v>1.88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</row>
    <row r="258" spans="1:49" s="16" customFormat="1" ht="12.75">
      <c r="A258" s="7" t="s">
        <v>725</v>
      </c>
      <c r="B258" s="20" t="s">
        <v>513</v>
      </c>
      <c r="C258" s="7" t="s">
        <v>83</v>
      </c>
      <c r="D258" s="9">
        <v>3.8955674166503838</v>
      </c>
      <c r="E258" s="10">
        <v>1.07</v>
      </c>
      <c r="F258" s="10">
        <v>0</v>
      </c>
      <c r="G258" s="7">
        <v>3.5</v>
      </c>
      <c r="H258" s="7">
        <v>0</v>
      </c>
      <c r="I258" s="10">
        <v>0</v>
      </c>
      <c r="J258" s="7">
        <v>1.5</v>
      </c>
      <c r="K258" s="7">
        <v>0</v>
      </c>
      <c r="L258" s="10">
        <v>0</v>
      </c>
      <c r="M258" s="10">
        <v>0</v>
      </c>
      <c r="N258" s="7">
        <v>0</v>
      </c>
      <c r="O258" s="7">
        <v>0.125</v>
      </c>
      <c r="P258" s="11">
        <v>0.116</v>
      </c>
      <c r="Q258" s="10">
        <v>0</v>
      </c>
      <c r="R258" s="7">
        <v>0</v>
      </c>
      <c r="S258" s="7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9.93</v>
      </c>
      <c r="AA258" s="10">
        <v>0</v>
      </c>
      <c r="AB258" s="14">
        <v>27.2</v>
      </c>
      <c r="AC258" s="10">
        <v>0</v>
      </c>
      <c r="AD258" s="10">
        <v>1.57</v>
      </c>
      <c r="AE258" s="10">
        <v>1.15</v>
      </c>
      <c r="AF258" s="11">
        <v>0.896</v>
      </c>
      <c r="AG258" s="10">
        <v>1.21</v>
      </c>
      <c r="AH258" s="11">
        <v>0.411</v>
      </c>
      <c r="AI258" s="11">
        <v>0.63</v>
      </c>
      <c r="AJ258" s="11">
        <v>0.548</v>
      </c>
      <c r="AK258" s="11">
        <v>0.619</v>
      </c>
      <c r="AL258" s="10">
        <v>0</v>
      </c>
      <c r="AM258" s="10">
        <v>1.09</v>
      </c>
      <c r="AN258" s="12">
        <v>0.125</v>
      </c>
      <c r="AO258" s="10">
        <v>1.08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</row>
    <row r="259" spans="1:49" s="16" customFormat="1" ht="12.75">
      <c r="A259" s="7" t="s">
        <v>726</v>
      </c>
      <c r="B259" s="20" t="s">
        <v>513</v>
      </c>
      <c r="C259" s="7" t="s">
        <v>83</v>
      </c>
      <c r="D259" s="9">
        <v>5.587199743018918</v>
      </c>
      <c r="E259" s="10">
        <v>1.54</v>
      </c>
      <c r="F259" s="10">
        <v>0</v>
      </c>
      <c r="G259" s="7">
        <v>3.5</v>
      </c>
      <c r="H259" s="7">
        <v>0</v>
      </c>
      <c r="I259" s="10">
        <v>0</v>
      </c>
      <c r="J259" s="7">
        <v>1.5</v>
      </c>
      <c r="K259" s="7">
        <v>0</v>
      </c>
      <c r="L259" s="10">
        <v>0</v>
      </c>
      <c r="M259" s="10">
        <v>0</v>
      </c>
      <c r="N259" s="7">
        <v>0</v>
      </c>
      <c r="O259" s="7">
        <v>0.1875</v>
      </c>
      <c r="P259" s="11">
        <v>0.174</v>
      </c>
      <c r="Q259" s="10">
        <v>0</v>
      </c>
      <c r="R259" s="7">
        <v>0</v>
      </c>
      <c r="S259" s="7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5.62</v>
      </c>
      <c r="AA259" s="10">
        <v>0</v>
      </c>
      <c r="AB259" s="14">
        <v>17.1</v>
      </c>
      <c r="AC259" s="10">
        <v>0</v>
      </c>
      <c r="AD259" s="10">
        <v>2.12</v>
      </c>
      <c r="AE259" s="10">
        <v>1.6</v>
      </c>
      <c r="AF259" s="10">
        <v>1.21</v>
      </c>
      <c r="AG259" s="10">
        <v>1.17</v>
      </c>
      <c r="AH259" s="11">
        <v>0.544</v>
      </c>
      <c r="AI259" s="11">
        <v>0.867</v>
      </c>
      <c r="AJ259" s="11">
        <v>0.725</v>
      </c>
      <c r="AK259" s="11">
        <v>0.594</v>
      </c>
      <c r="AL259" s="10">
        <v>0</v>
      </c>
      <c r="AM259" s="10">
        <v>1.49</v>
      </c>
      <c r="AN259" s="12">
        <v>0.1875</v>
      </c>
      <c r="AO259" s="10">
        <v>1.51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</row>
    <row r="260" spans="1:49" s="16" customFormat="1" ht="12.75">
      <c r="A260" s="7" t="s">
        <v>727</v>
      </c>
      <c r="B260" s="20" t="s">
        <v>513</v>
      </c>
      <c r="C260" s="7" t="s">
        <v>83</v>
      </c>
      <c r="D260" s="10">
        <v>7.927321303117933</v>
      </c>
      <c r="E260" s="10">
        <v>2.21</v>
      </c>
      <c r="F260" s="10">
        <v>0</v>
      </c>
      <c r="G260" s="7">
        <v>3.5</v>
      </c>
      <c r="H260" s="7">
        <v>0</v>
      </c>
      <c r="I260" s="10">
        <v>0</v>
      </c>
      <c r="J260" s="7">
        <v>2</v>
      </c>
      <c r="K260" s="7">
        <v>0</v>
      </c>
      <c r="L260" s="10">
        <v>0</v>
      </c>
      <c r="M260" s="10">
        <v>0</v>
      </c>
      <c r="N260" s="7">
        <v>0</v>
      </c>
      <c r="O260" s="7">
        <v>0.25</v>
      </c>
      <c r="P260" s="11">
        <v>0.233</v>
      </c>
      <c r="Q260" s="10">
        <v>0</v>
      </c>
      <c r="R260" s="7">
        <v>0</v>
      </c>
      <c r="S260" s="7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5.58</v>
      </c>
      <c r="AA260" s="10">
        <v>0</v>
      </c>
      <c r="AB260" s="14">
        <v>12</v>
      </c>
      <c r="AC260" s="10">
        <v>0</v>
      </c>
      <c r="AD260" s="10">
        <v>3.17</v>
      </c>
      <c r="AE260" s="10">
        <v>2.36</v>
      </c>
      <c r="AF260" s="10">
        <v>1.81</v>
      </c>
      <c r="AG260" s="10">
        <v>1.2</v>
      </c>
      <c r="AH260" s="10">
        <v>1.3</v>
      </c>
      <c r="AI260" s="10">
        <v>1.58</v>
      </c>
      <c r="AJ260" s="10">
        <v>1.3</v>
      </c>
      <c r="AK260" s="11">
        <v>0.766</v>
      </c>
      <c r="AL260" s="10">
        <v>0</v>
      </c>
      <c r="AM260" s="10">
        <v>3.16</v>
      </c>
      <c r="AN260" s="12">
        <v>0.25</v>
      </c>
      <c r="AO260" s="10">
        <v>2.64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</row>
    <row r="261" spans="1:49" s="16" customFormat="1" ht="12.75">
      <c r="A261" s="7" t="s">
        <v>728</v>
      </c>
      <c r="B261" s="20" t="s">
        <v>513</v>
      </c>
      <c r="C261" s="7" t="s">
        <v>83</v>
      </c>
      <c r="D261" s="10">
        <v>4.320914638872606</v>
      </c>
      <c r="E261" s="10">
        <v>1.19</v>
      </c>
      <c r="F261" s="10">
        <v>0</v>
      </c>
      <c r="G261" s="7">
        <v>3.5</v>
      </c>
      <c r="H261" s="7">
        <v>0</v>
      </c>
      <c r="I261" s="10">
        <v>0</v>
      </c>
      <c r="J261" s="7">
        <v>2</v>
      </c>
      <c r="K261" s="7">
        <v>0</v>
      </c>
      <c r="L261" s="10">
        <v>0</v>
      </c>
      <c r="M261" s="10">
        <v>0</v>
      </c>
      <c r="N261" s="7">
        <v>0</v>
      </c>
      <c r="O261" s="7">
        <v>0.125</v>
      </c>
      <c r="P261" s="11">
        <v>0.116</v>
      </c>
      <c r="Q261" s="10">
        <v>0</v>
      </c>
      <c r="R261" s="7">
        <v>0</v>
      </c>
      <c r="S261" s="7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4">
        <v>14.2</v>
      </c>
      <c r="AA261" s="10">
        <v>0</v>
      </c>
      <c r="AB261" s="14">
        <v>27.2</v>
      </c>
      <c r="AC261" s="10">
        <v>0</v>
      </c>
      <c r="AD261" s="10">
        <v>1.9</v>
      </c>
      <c r="AE261" s="10">
        <v>1.34</v>
      </c>
      <c r="AF261" s="10">
        <v>1.09</v>
      </c>
      <c r="AG261" s="10">
        <v>1.27</v>
      </c>
      <c r="AH261" s="11">
        <v>0.795</v>
      </c>
      <c r="AI261" s="11">
        <v>0.912</v>
      </c>
      <c r="AJ261" s="11">
        <v>0.795</v>
      </c>
      <c r="AK261" s="11">
        <v>0.818</v>
      </c>
      <c r="AL261" s="10">
        <v>0</v>
      </c>
      <c r="AM261" s="10">
        <v>1.83</v>
      </c>
      <c r="AN261" s="12">
        <v>0.125</v>
      </c>
      <c r="AO261" s="10">
        <v>1.47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</row>
    <row r="262" spans="1:49" s="16" customFormat="1" ht="12.75">
      <c r="A262" s="7" t="s">
        <v>729</v>
      </c>
      <c r="B262" s="20" t="s">
        <v>513</v>
      </c>
      <c r="C262" s="7" t="s">
        <v>83</v>
      </c>
      <c r="D262" s="10">
        <v>6.226921965241141</v>
      </c>
      <c r="E262" s="10">
        <v>1.71</v>
      </c>
      <c r="F262" s="10">
        <v>0</v>
      </c>
      <c r="G262" s="7">
        <v>3.5</v>
      </c>
      <c r="H262" s="7">
        <v>0</v>
      </c>
      <c r="I262" s="10">
        <v>0</v>
      </c>
      <c r="J262" s="7">
        <v>2</v>
      </c>
      <c r="K262" s="7">
        <v>0</v>
      </c>
      <c r="L262" s="10">
        <v>0</v>
      </c>
      <c r="M262" s="10">
        <v>0</v>
      </c>
      <c r="N262" s="7">
        <v>0</v>
      </c>
      <c r="O262" s="7">
        <v>0.1875</v>
      </c>
      <c r="P262" s="11">
        <v>0.174</v>
      </c>
      <c r="Q262" s="10">
        <v>0</v>
      </c>
      <c r="R262" s="7">
        <v>0</v>
      </c>
      <c r="S262" s="7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8.49</v>
      </c>
      <c r="AA262" s="10">
        <v>0</v>
      </c>
      <c r="AB262" s="14">
        <v>17.1</v>
      </c>
      <c r="AC262" s="10">
        <v>0</v>
      </c>
      <c r="AD262" s="10">
        <v>2.61</v>
      </c>
      <c r="AE262" s="10">
        <v>1.89</v>
      </c>
      <c r="AF262" s="10">
        <v>1.49</v>
      </c>
      <c r="AG262" s="10">
        <v>1.23</v>
      </c>
      <c r="AH262" s="10">
        <v>1.08</v>
      </c>
      <c r="AI262" s="10">
        <v>1.27</v>
      </c>
      <c r="AJ262" s="10">
        <v>1.08</v>
      </c>
      <c r="AK262" s="11">
        <v>0.792</v>
      </c>
      <c r="AL262" s="10">
        <v>0</v>
      </c>
      <c r="AM262" s="10">
        <v>2.55</v>
      </c>
      <c r="AN262" s="12">
        <v>0.1875</v>
      </c>
      <c r="AO262" s="10">
        <v>2.09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</row>
    <row r="263" spans="1:49" s="16" customFormat="1" ht="12.75">
      <c r="A263" s="7" t="s">
        <v>730</v>
      </c>
      <c r="B263" s="20" t="s">
        <v>513</v>
      </c>
      <c r="C263" s="7" t="s">
        <v>83</v>
      </c>
      <c r="D263" s="14">
        <v>10.479404636451266</v>
      </c>
      <c r="E263" s="10">
        <v>2.91</v>
      </c>
      <c r="F263" s="10">
        <v>0</v>
      </c>
      <c r="G263" s="7">
        <v>3.5</v>
      </c>
      <c r="H263" s="7">
        <v>0</v>
      </c>
      <c r="I263" s="10">
        <v>0</v>
      </c>
      <c r="J263" s="7">
        <v>3.5</v>
      </c>
      <c r="K263" s="7">
        <v>0</v>
      </c>
      <c r="L263" s="10">
        <v>0</v>
      </c>
      <c r="M263" s="10">
        <v>0</v>
      </c>
      <c r="N263" s="7">
        <v>0</v>
      </c>
      <c r="O263" s="7">
        <v>0.25</v>
      </c>
      <c r="P263" s="11">
        <v>0.233</v>
      </c>
      <c r="Q263" s="10">
        <v>0</v>
      </c>
      <c r="R263" s="7">
        <v>0</v>
      </c>
      <c r="S263" s="7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4">
        <v>12</v>
      </c>
      <c r="AA263" s="10">
        <v>0</v>
      </c>
      <c r="AB263" s="14">
        <v>12</v>
      </c>
      <c r="AC263" s="10">
        <v>0</v>
      </c>
      <c r="AD263" s="10">
        <v>5.04</v>
      </c>
      <c r="AE263" s="10">
        <v>3.5</v>
      </c>
      <c r="AF263" s="10">
        <v>2.88</v>
      </c>
      <c r="AG263" s="10">
        <v>1.32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8.35</v>
      </c>
      <c r="AN263" s="10">
        <v>0</v>
      </c>
      <c r="AO263" s="10">
        <v>4.92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</row>
    <row r="264" spans="1:49" s="16" customFormat="1" ht="12.75">
      <c r="A264" s="7" t="s">
        <v>731</v>
      </c>
      <c r="B264" s="20" t="s">
        <v>513</v>
      </c>
      <c r="C264" s="7" t="s">
        <v>83</v>
      </c>
      <c r="D264" s="10">
        <v>5.596956305539273</v>
      </c>
      <c r="E264" s="10">
        <v>1.54</v>
      </c>
      <c r="F264" s="10">
        <v>0</v>
      </c>
      <c r="G264" s="7">
        <v>3.5</v>
      </c>
      <c r="H264" s="7">
        <v>0</v>
      </c>
      <c r="I264" s="10">
        <v>0</v>
      </c>
      <c r="J264" s="7">
        <v>3.5</v>
      </c>
      <c r="K264" s="7">
        <v>0</v>
      </c>
      <c r="L264" s="10">
        <v>0</v>
      </c>
      <c r="M264" s="10">
        <v>0</v>
      </c>
      <c r="N264" s="7">
        <v>0</v>
      </c>
      <c r="O264" s="7">
        <v>0.125</v>
      </c>
      <c r="P264" s="11">
        <v>0.116</v>
      </c>
      <c r="Q264" s="10">
        <v>0</v>
      </c>
      <c r="R264" s="7">
        <v>0</v>
      </c>
      <c r="S264" s="7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4">
        <v>27.2</v>
      </c>
      <c r="AA264" s="10">
        <v>0</v>
      </c>
      <c r="AB264" s="14">
        <v>27.2</v>
      </c>
      <c r="AC264" s="10">
        <v>0</v>
      </c>
      <c r="AD264" s="10">
        <v>2.9</v>
      </c>
      <c r="AE264" s="10">
        <v>1.93</v>
      </c>
      <c r="AF264" s="10">
        <v>1.66</v>
      </c>
      <c r="AG264" s="10">
        <v>1.37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4.58</v>
      </c>
      <c r="AN264" s="10">
        <v>0</v>
      </c>
      <c r="AO264" s="10">
        <v>2.65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</row>
    <row r="265" spans="1:49" s="16" customFormat="1" ht="12.75">
      <c r="A265" s="7" t="s">
        <v>732</v>
      </c>
      <c r="B265" s="20" t="s">
        <v>513</v>
      </c>
      <c r="C265" s="7" t="s">
        <v>83</v>
      </c>
      <c r="D265" s="10">
        <v>8.12700585413003</v>
      </c>
      <c r="E265" s="10">
        <v>2.24</v>
      </c>
      <c r="F265" s="10">
        <v>0</v>
      </c>
      <c r="G265" s="7">
        <v>3.5</v>
      </c>
      <c r="H265" s="7">
        <v>0</v>
      </c>
      <c r="I265" s="10">
        <v>0</v>
      </c>
      <c r="J265" s="7">
        <v>3.5</v>
      </c>
      <c r="K265" s="7">
        <v>0</v>
      </c>
      <c r="L265" s="10">
        <v>0</v>
      </c>
      <c r="M265" s="10">
        <v>0</v>
      </c>
      <c r="N265" s="7">
        <v>0</v>
      </c>
      <c r="O265" s="7">
        <v>0.1875</v>
      </c>
      <c r="P265" s="11">
        <v>0.174</v>
      </c>
      <c r="Q265" s="10">
        <v>0</v>
      </c>
      <c r="R265" s="7">
        <v>0</v>
      </c>
      <c r="S265" s="7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4">
        <v>17.1</v>
      </c>
      <c r="AA265" s="10">
        <v>0</v>
      </c>
      <c r="AB265" s="14">
        <v>17.1</v>
      </c>
      <c r="AC265" s="10">
        <v>0</v>
      </c>
      <c r="AD265" s="10">
        <v>4.05</v>
      </c>
      <c r="AE265" s="10">
        <v>2.76</v>
      </c>
      <c r="AF265" s="10">
        <v>2.31</v>
      </c>
      <c r="AG265" s="10">
        <v>1.35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6.56</v>
      </c>
      <c r="AN265" s="10">
        <v>0</v>
      </c>
      <c r="AO265" s="10">
        <v>3.83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</row>
    <row r="266" spans="1:49" s="16" customFormat="1" ht="12.75">
      <c r="A266" s="7" t="s">
        <v>733</v>
      </c>
      <c r="B266" s="20" t="s">
        <v>513</v>
      </c>
      <c r="C266" s="7" t="s">
        <v>83</v>
      </c>
      <c r="D266" s="14">
        <v>14.64537650274888</v>
      </c>
      <c r="E266" s="10">
        <v>4.09</v>
      </c>
      <c r="F266" s="10">
        <v>0</v>
      </c>
      <c r="G266" s="7">
        <v>3.5</v>
      </c>
      <c r="H266" s="7">
        <v>0</v>
      </c>
      <c r="I266" s="10">
        <v>0</v>
      </c>
      <c r="J266" s="7">
        <v>3.5</v>
      </c>
      <c r="K266" s="7">
        <v>0</v>
      </c>
      <c r="L266" s="10">
        <v>0</v>
      </c>
      <c r="M266" s="10">
        <v>0</v>
      </c>
      <c r="N266" s="7">
        <v>0</v>
      </c>
      <c r="O266" s="7">
        <v>0.375</v>
      </c>
      <c r="P266" s="11">
        <v>0.349</v>
      </c>
      <c r="Q266" s="10">
        <v>0</v>
      </c>
      <c r="R266" s="7">
        <v>0</v>
      </c>
      <c r="S266" s="7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7.03</v>
      </c>
      <c r="AA266" s="10">
        <v>0</v>
      </c>
      <c r="AB266" s="10">
        <v>7.03</v>
      </c>
      <c r="AC266" s="10">
        <v>0</v>
      </c>
      <c r="AD266" s="10">
        <v>6.49</v>
      </c>
      <c r="AE266" s="10">
        <v>4.69</v>
      </c>
      <c r="AF266" s="10">
        <v>3.71</v>
      </c>
      <c r="AG266" s="10">
        <v>1.26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4">
        <v>11.2</v>
      </c>
      <c r="AN266" s="10">
        <v>0</v>
      </c>
      <c r="AO266" s="10">
        <v>6.77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</row>
    <row r="267" spans="1:49" s="16" customFormat="1" ht="12.75">
      <c r="A267" s="7" t="s">
        <v>734</v>
      </c>
      <c r="B267" s="20" t="s">
        <v>513</v>
      </c>
      <c r="C267" s="7" t="s">
        <v>83</v>
      </c>
      <c r="D267" s="14">
        <v>12.651866770993035</v>
      </c>
      <c r="E267" s="10">
        <v>3.52</v>
      </c>
      <c r="F267" s="10">
        <v>0</v>
      </c>
      <c r="G267" s="7">
        <v>3.5</v>
      </c>
      <c r="H267" s="7">
        <v>0</v>
      </c>
      <c r="I267" s="10">
        <v>0</v>
      </c>
      <c r="J267" s="7">
        <v>3.5</v>
      </c>
      <c r="K267" s="7">
        <v>0</v>
      </c>
      <c r="L267" s="10">
        <v>0</v>
      </c>
      <c r="M267" s="10">
        <v>0</v>
      </c>
      <c r="N267" s="7">
        <v>0</v>
      </c>
      <c r="O267" s="7">
        <v>0.3125</v>
      </c>
      <c r="P267" s="11">
        <v>0.291</v>
      </c>
      <c r="Q267" s="10">
        <v>0</v>
      </c>
      <c r="R267" s="7">
        <v>0</v>
      </c>
      <c r="S267" s="7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9.03</v>
      </c>
      <c r="AA267" s="10">
        <v>0</v>
      </c>
      <c r="AB267" s="10">
        <v>9.03</v>
      </c>
      <c r="AC267" s="10">
        <v>0</v>
      </c>
      <c r="AD267" s="10">
        <v>5.84</v>
      </c>
      <c r="AE267" s="10">
        <v>4.14</v>
      </c>
      <c r="AF267" s="10">
        <v>3.34</v>
      </c>
      <c r="AG267" s="10">
        <v>1.29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9.89</v>
      </c>
      <c r="AN267" s="10">
        <v>0</v>
      </c>
      <c r="AO267" s="10">
        <v>5.9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</row>
    <row r="268" spans="1:49" s="16" customFormat="1" ht="12.75">
      <c r="A268" s="20" t="s">
        <v>735</v>
      </c>
      <c r="B268" s="20" t="s">
        <v>513</v>
      </c>
      <c r="C268" s="7" t="s">
        <v>83</v>
      </c>
      <c r="D268" s="9">
        <v>3.8417696621047055</v>
      </c>
      <c r="E268" s="10">
        <v>1.05</v>
      </c>
      <c r="F268" s="10">
        <v>0</v>
      </c>
      <c r="G268" s="7">
        <v>0</v>
      </c>
      <c r="H268" s="7">
        <v>3</v>
      </c>
      <c r="I268" s="10">
        <v>0</v>
      </c>
      <c r="J268" s="7">
        <v>0</v>
      </c>
      <c r="K268" s="7">
        <v>0</v>
      </c>
      <c r="L268" s="10">
        <v>0</v>
      </c>
      <c r="M268" s="10">
        <v>0</v>
      </c>
      <c r="N268" s="7">
        <v>0</v>
      </c>
      <c r="O268" s="7">
        <v>0.125</v>
      </c>
      <c r="P268" s="11">
        <v>0.116</v>
      </c>
      <c r="Q268" s="10">
        <v>0</v>
      </c>
      <c r="R268" s="7">
        <v>0</v>
      </c>
      <c r="S268" s="7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4">
        <v>25.9</v>
      </c>
      <c r="AD268" s="10">
        <v>1.09</v>
      </c>
      <c r="AE268" s="11">
        <v>0.965</v>
      </c>
      <c r="AF268" s="11">
        <v>0.73</v>
      </c>
      <c r="AG268" s="10">
        <v>1.02</v>
      </c>
      <c r="AH268" s="10">
        <v>1.09</v>
      </c>
      <c r="AI268" s="11">
        <v>0.965</v>
      </c>
      <c r="AJ268" s="11">
        <v>0.73</v>
      </c>
      <c r="AK268" s="10">
        <v>1.02</v>
      </c>
      <c r="AL268" s="10">
        <v>0</v>
      </c>
      <c r="AM268" s="10">
        <v>2.19</v>
      </c>
      <c r="AN268" s="10">
        <v>0</v>
      </c>
      <c r="AO268" s="10">
        <v>1.46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</row>
    <row r="269" spans="1:49" s="16" customFormat="1" ht="12.75">
      <c r="A269" s="20" t="s">
        <v>736</v>
      </c>
      <c r="B269" s="20" t="s">
        <v>513</v>
      </c>
      <c r="C269" s="7" t="s">
        <v>83</v>
      </c>
      <c r="D269" s="9">
        <v>4.1054847669240715</v>
      </c>
      <c r="E269" s="10">
        <v>1.12</v>
      </c>
      <c r="F269" s="10">
        <v>0</v>
      </c>
      <c r="G269" s="7">
        <v>0</v>
      </c>
      <c r="H269" s="7">
        <v>3</v>
      </c>
      <c r="I269" s="10">
        <v>0</v>
      </c>
      <c r="J269" s="7">
        <v>0</v>
      </c>
      <c r="K269" s="7">
        <v>0</v>
      </c>
      <c r="L269" s="10">
        <v>0</v>
      </c>
      <c r="M269" s="10">
        <v>0</v>
      </c>
      <c r="N269" s="7">
        <v>0</v>
      </c>
      <c r="O269" s="7">
        <v>0.134</v>
      </c>
      <c r="P269" s="11">
        <v>0.124</v>
      </c>
      <c r="Q269" s="10">
        <v>0</v>
      </c>
      <c r="R269" s="7">
        <v>0</v>
      </c>
      <c r="S269" s="7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4">
        <v>24.2</v>
      </c>
      <c r="AD269" s="10">
        <v>1.16</v>
      </c>
      <c r="AE269" s="10">
        <v>1.03</v>
      </c>
      <c r="AF269" s="11">
        <v>0.774</v>
      </c>
      <c r="AG269" s="10">
        <v>1.02</v>
      </c>
      <c r="AH269" s="10">
        <v>1.16</v>
      </c>
      <c r="AI269" s="10">
        <v>1.03</v>
      </c>
      <c r="AJ269" s="11">
        <v>0.774</v>
      </c>
      <c r="AK269" s="10">
        <v>1.02</v>
      </c>
      <c r="AL269" s="10">
        <v>0</v>
      </c>
      <c r="AM269" s="10">
        <v>2.32</v>
      </c>
      <c r="AN269" s="10">
        <v>0</v>
      </c>
      <c r="AO269" s="10">
        <v>1.55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</row>
    <row r="270" spans="1:49" s="16" customFormat="1" ht="12.75">
      <c r="A270" s="20" t="s">
        <v>737</v>
      </c>
      <c r="B270" s="20" t="s">
        <v>513</v>
      </c>
      <c r="C270" s="7" t="s">
        <v>83</v>
      </c>
      <c r="D270" s="9">
        <v>4.627719567711938</v>
      </c>
      <c r="E270" s="10">
        <v>1.27</v>
      </c>
      <c r="F270" s="10">
        <v>0</v>
      </c>
      <c r="G270" s="7">
        <v>0</v>
      </c>
      <c r="H270" s="7">
        <v>3</v>
      </c>
      <c r="I270" s="10">
        <v>0</v>
      </c>
      <c r="J270" s="7">
        <v>0</v>
      </c>
      <c r="K270" s="7">
        <v>0</v>
      </c>
      <c r="L270" s="10">
        <v>0</v>
      </c>
      <c r="M270" s="10">
        <v>0</v>
      </c>
      <c r="N270" s="7">
        <v>0</v>
      </c>
      <c r="O270" s="7">
        <v>0.152</v>
      </c>
      <c r="P270" s="11">
        <v>0.141</v>
      </c>
      <c r="Q270" s="10">
        <v>0</v>
      </c>
      <c r="R270" s="7">
        <v>0</v>
      </c>
      <c r="S270" s="7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4">
        <v>21.3</v>
      </c>
      <c r="AD270" s="10">
        <v>1.3</v>
      </c>
      <c r="AE270" s="10">
        <v>1.15</v>
      </c>
      <c r="AF270" s="11">
        <v>0.865</v>
      </c>
      <c r="AG270" s="10">
        <v>1.01</v>
      </c>
      <c r="AH270" s="10">
        <v>1.3</v>
      </c>
      <c r="AI270" s="10">
        <v>1.15</v>
      </c>
      <c r="AJ270" s="11">
        <v>0.865</v>
      </c>
      <c r="AK270" s="10">
        <v>1.01</v>
      </c>
      <c r="AL270" s="10">
        <v>0</v>
      </c>
      <c r="AM270" s="10">
        <v>2.59</v>
      </c>
      <c r="AN270" s="10">
        <v>0</v>
      </c>
      <c r="AO270" s="10">
        <v>1.73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</row>
    <row r="271" spans="1:49" s="16" customFormat="1" ht="12.75">
      <c r="A271" s="20" t="s">
        <v>738</v>
      </c>
      <c r="B271" s="20" t="s">
        <v>513</v>
      </c>
      <c r="C271" s="7" t="s">
        <v>83</v>
      </c>
      <c r="D271" s="9">
        <v>5.651407533884172</v>
      </c>
      <c r="E271" s="10">
        <v>1.54</v>
      </c>
      <c r="F271" s="10">
        <v>0</v>
      </c>
      <c r="G271" s="7">
        <v>0</v>
      </c>
      <c r="H271" s="7">
        <v>3</v>
      </c>
      <c r="I271" s="10">
        <v>0</v>
      </c>
      <c r="J271" s="7">
        <v>0</v>
      </c>
      <c r="K271" s="7">
        <v>0</v>
      </c>
      <c r="L271" s="10">
        <v>0</v>
      </c>
      <c r="M271" s="10">
        <v>0</v>
      </c>
      <c r="N271" s="7">
        <v>0</v>
      </c>
      <c r="O271" s="7">
        <v>0.1875</v>
      </c>
      <c r="P271" s="11">
        <v>0.174</v>
      </c>
      <c r="Q271" s="10">
        <v>0</v>
      </c>
      <c r="R271" s="7">
        <v>0</v>
      </c>
      <c r="S271" s="7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4">
        <v>17.2</v>
      </c>
      <c r="AD271" s="10">
        <v>1.55</v>
      </c>
      <c r="AE271" s="10">
        <v>1.39</v>
      </c>
      <c r="AF271" s="10">
        <v>1.03</v>
      </c>
      <c r="AG271" s="10">
        <v>1</v>
      </c>
      <c r="AH271" s="10">
        <v>1.55</v>
      </c>
      <c r="AI271" s="10">
        <v>1.39</v>
      </c>
      <c r="AJ271" s="10">
        <v>1.03</v>
      </c>
      <c r="AK271" s="10">
        <v>1</v>
      </c>
      <c r="AL271" s="10">
        <v>0</v>
      </c>
      <c r="AM271" s="10">
        <v>3.1</v>
      </c>
      <c r="AN271" s="10">
        <v>0</v>
      </c>
      <c r="AO271" s="10">
        <v>2.06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</row>
    <row r="272" spans="1:49" s="16" customFormat="1" ht="12.75">
      <c r="A272" s="20" t="s">
        <v>739</v>
      </c>
      <c r="B272" s="20" t="s">
        <v>513</v>
      </c>
      <c r="C272" s="7" t="s">
        <v>83</v>
      </c>
      <c r="D272" s="9">
        <v>6.069766228079565</v>
      </c>
      <c r="E272" s="10">
        <v>1.67</v>
      </c>
      <c r="F272" s="10">
        <v>0</v>
      </c>
      <c r="G272" s="7">
        <v>0</v>
      </c>
      <c r="H272" s="7">
        <v>3</v>
      </c>
      <c r="I272" s="10">
        <v>0</v>
      </c>
      <c r="J272" s="7">
        <v>0</v>
      </c>
      <c r="K272" s="7">
        <v>0</v>
      </c>
      <c r="L272" s="10">
        <v>0</v>
      </c>
      <c r="M272" s="10">
        <v>0</v>
      </c>
      <c r="N272" s="7">
        <v>0</v>
      </c>
      <c r="O272" s="7">
        <v>0.203</v>
      </c>
      <c r="P272" s="11">
        <v>0.189</v>
      </c>
      <c r="Q272" s="10">
        <v>0</v>
      </c>
      <c r="R272" s="7">
        <v>0</v>
      </c>
      <c r="S272" s="7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4">
        <v>15.9</v>
      </c>
      <c r="AD272" s="10">
        <v>1.66</v>
      </c>
      <c r="AE272" s="10">
        <v>1.5</v>
      </c>
      <c r="AF272" s="10">
        <v>1.1</v>
      </c>
      <c r="AG272" s="11">
        <v>0.996</v>
      </c>
      <c r="AH272" s="10">
        <v>1.66</v>
      </c>
      <c r="AI272" s="10">
        <v>1.5</v>
      </c>
      <c r="AJ272" s="10">
        <v>1.1</v>
      </c>
      <c r="AK272" s="11">
        <v>0.996</v>
      </c>
      <c r="AL272" s="10">
        <v>0</v>
      </c>
      <c r="AM272" s="10">
        <v>3.31</v>
      </c>
      <c r="AN272" s="10">
        <v>0</v>
      </c>
      <c r="AO272" s="10">
        <v>2.21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</row>
    <row r="273" spans="1:49" s="16" customFormat="1" ht="12.75">
      <c r="A273" s="20" t="s">
        <v>740</v>
      </c>
      <c r="B273" s="20" t="s">
        <v>513</v>
      </c>
      <c r="C273" s="7" t="s">
        <v>83</v>
      </c>
      <c r="D273" s="9">
        <v>6.428452551481577</v>
      </c>
      <c r="E273" s="10">
        <v>1.77</v>
      </c>
      <c r="F273" s="10">
        <v>0</v>
      </c>
      <c r="G273" s="7">
        <v>0</v>
      </c>
      <c r="H273" s="7">
        <v>3</v>
      </c>
      <c r="I273" s="10">
        <v>0</v>
      </c>
      <c r="J273" s="7">
        <v>0</v>
      </c>
      <c r="K273" s="7">
        <v>0</v>
      </c>
      <c r="L273" s="10">
        <v>0</v>
      </c>
      <c r="M273" s="10">
        <v>0</v>
      </c>
      <c r="N273" s="7">
        <v>0</v>
      </c>
      <c r="O273" s="7">
        <v>0.216</v>
      </c>
      <c r="P273" s="11">
        <v>0.201</v>
      </c>
      <c r="Q273" s="10">
        <v>0</v>
      </c>
      <c r="R273" s="7">
        <v>0</v>
      </c>
      <c r="S273" s="7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4">
        <v>14.9</v>
      </c>
      <c r="AD273" s="10">
        <v>1.74</v>
      </c>
      <c r="AE273" s="10">
        <v>1.58</v>
      </c>
      <c r="AF273" s="10">
        <v>1.16</v>
      </c>
      <c r="AG273" s="11">
        <v>0.992</v>
      </c>
      <c r="AH273" s="10">
        <v>1.74</v>
      </c>
      <c r="AI273" s="10">
        <v>1.58</v>
      </c>
      <c r="AJ273" s="10">
        <v>1.16</v>
      </c>
      <c r="AK273" s="11">
        <v>0.992</v>
      </c>
      <c r="AL273" s="10">
        <v>0</v>
      </c>
      <c r="AM273" s="10">
        <v>3.48</v>
      </c>
      <c r="AN273" s="10">
        <v>0</v>
      </c>
      <c r="AO273" s="10">
        <v>2.32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</row>
    <row r="274" spans="1:49" s="16" customFormat="1" ht="12.75">
      <c r="A274" s="20" t="s">
        <v>741</v>
      </c>
      <c r="B274" s="20" t="s">
        <v>513</v>
      </c>
      <c r="C274" s="7" t="s">
        <v>83</v>
      </c>
      <c r="D274" s="9">
        <v>7.349472397069871</v>
      </c>
      <c r="E274" s="10">
        <v>2.03</v>
      </c>
      <c r="F274" s="10">
        <v>0</v>
      </c>
      <c r="G274" s="7">
        <v>0</v>
      </c>
      <c r="H274" s="7">
        <v>3</v>
      </c>
      <c r="I274" s="10">
        <v>0</v>
      </c>
      <c r="J274" s="7">
        <v>0</v>
      </c>
      <c r="K274" s="7">
        <v>0</v>
      </c>
      <c r="L274" s="10">
        <v>0</v>
      </c>
      <c r="M274" s="10">
        <v>0</v>
      </c>
      <c r="N274" s="7">
        <v>0</v>
      </c>
      <c r="O274" s="7">
        <v>0.25</v>
      </c>
      <c r="P274" s="11">
        <v>0.233</v>
      </c>
      <c r="Q274" s="10">
        <v>0</v>
      </c>
      <c r="R274" s="7">
        <v>0</v>
      </c>
      <c r="S274" s="7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4">
        <v>12.9</v>
      </c>
      <c r="AD274" s="10">
        <v>1.95</v>
      </c>
      <c r="AE274" s="10">
        <v>1.79</v>
      </c>
      <c r="AF274" s="10">
        <v>1.3</v>
      </c>
      <c r="AG274" s="11">
        <v>0.982</v>
      </c>
      <c r="AH274" s="10">
        <v>1.95</v>
      </c>
      <c r="AI274" s="10">
        <v>1.79</v>
      </c>
      <c r="AJ274" s="10">
        <v>1.3</v>
      </c>
      <c r="AK274" s="11">
        <v>0.982</v>
      </c>
      <c r="AL274" s="10">
        <v>0</v>
      </c>
      <c r="AM274" s="10">
        <v>3.9</v>
      </c>
      <c r="AN274" s="10">
        <v>0</v>
      </c>
      <c r="AO274" s="10">
        <v>2.6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</row>
    <row r="275" spans="1:49" s="16" customFormat="1" ht="12.75">
      <c r="A275" s="7" t="s">
        <v>742</v>
      </c>
      <c r="B275" s="20" t="s">
        <v>513</v>
      </c>
      <c r="C275" s="7" t="s">
        <v>83</v>
      </c>
      <c r="D275" s="9">
        <v>6.225932414229044</v>
      </c>
      <c r="E275" s="10">
        <v>1.74</v>
      </c>
      <c r="F275" s="10">
        <v>0</v>
      </c>
      <c r="G275" s="7">
        <v>3</v>
      </c>
      <c r="H275" s="7">
        <v>0</v>
      </c>
      <c r="I275" s="10">
        <v>0</v>
      </c>
      <c r="J275" s="7">
        <v>1.5</v>
      </c>
      <c r="K275" s="7">
        <v>0</v>
      </c>
      <c r="L275" s="10">
        <v>0</v>
      </c>
      <c r="M275" s="10">
        <v>0</v>
      </c>
      <c r="N275" s="7">
        <v>0</v>
      </c>
      <c r="O275" s="7">
        <v>0.25</v>
      </c>
      <c r="P275" s="11">
        <v>0.233</v>
      </c>
      <c r="Q275" s="10">
        <v>0</v>
      </c>
      <c r="R275" s="7">
        <v>0</v>
      </c>
      <c r="S275" s="7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3.44</v>
      </c>
      <c r="AA275" s="10">
        <v>0</v>
      </c>
      <c r="AB275" s="10">
        <v>9.88</v>
      </c>
      <c r="AC275" s="10">
        <v>0</v>
      </c>
      <c r="AD275" s="10">
        <v>1.68</v>
      </c>
      <c r="AE275" s="10">
        <v>1.51</v>
      </c>
      <c r="AF275" s="10">
        <v>1.12</v>
      </c>
      <c r="AG275" s="11">
        <v>0.982</v>
      </c>
      <c r="AH275" s="11">
        <v>0.543</v>
      </c>
      <c r="AI275" s="11">
        <v>0.911</v>
      </c>
      <c r="AJ275" s="11">
        <v>0.725</v>
      </c>
      <c r="AK275" s="11">
        <v>0.559</v>
      </c>
      <c r="AL275" s="10">
        <v>0</v>
      </c>
      <c r="AM275" s="10">
        <v>1.44</v>
      </c>
      <c r="AN275" s="12">
        <v>0.25</v>
      </c>
      <c r="AO275" s="10">
        <v>1.58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</row>
    <row r="276" spans="1:49" s="16" customFormat="1" ht="12.75">
      <c r="A276" s="7" t="s">
        <v>743</v>
      </c>
      <c r="B276" s="20" t="s">
        <v>513</v>
      </c>
      <c r="C276" s="7" t="s">
        <v>83</v>
      </c>
      <c r="D276" s="9">
        <v>3.4702201944281614</v>
      </c>
      <c r="E276" s="11">
        <v>0.956</v>
      </c>
      <c r="F276" s="10">
        <v>0</v>
      </c>
      <c r="G276" s="7">
        <v>3</v>
      </c>
      <c r="H276" s="7">
        <v>0</v>
      </c>
      <c r="I276" s="10">
        <v>0</v>
      </c>
      <c r="J276" s="7">
        <v>1.5</v>
      </c>
      <c r="K276" s="7">
        <v>0</v>
      </c>
      <c r="L276" s="10">
        <v>0</v>
      </c>
      <c r="M276" s="10">
        <v>0</v>
      </c>
      <c r="N276" s="7">
        <v>0</v>
      </c>
      <c r="O276" s="7">
        <v>125</v>
      </c>
      <c r="P276" s="11">
        <v>0.116</v>
      </c>
      <c r="Q276" s="10">
        <v>0</v>
      </c>
      <c r="R276" s="7">
        <v>0</v>
      </c>
      <c r="S276" s="7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9.93</v>
      </c>
      <c r="AA276" s="10">
        <v>0</v>
      </c>
      <c r="AB276" s="14">
        <v>22.9</v>
      </c>
      <c r="AC276" s="10">
        <v>0</v>
      </c>
      <c r="AD276" s="10">
        <v>1.06</v>
      </c>
      <c r="AE276" s="11">
        <v>0.895</v>
      </c>
      <c r="AF276" s="11">
        <v>0.706</v>
      </c>
      <c r="AG276" s="10">
        <v>1.05</v>
      </c>
      <c r="AH276" s="11">
        <v>0.355</v>
      </c>
      <c r="AI276" s="11">
        <v>0.55</v>
      </c>
      <c r="AJ276" s="11">
        <v>0.474</v>
      </c>
      <c r="AK276" s="11">
        <v>0.61</v>
      </c>
      <c r="AL276" s="10">
        <v>0</v>
      </c>
      <c r="AM276" s="11">
        <v>0.886</v>
      </c>
      <c r="AN276" s="12">
        <v>0.125</v>
      </c>
      <c r="AO276" s="11">
        <v>0.92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</row>
    <row r="277" spans="1:49" s="16" customFormat="1" ht="12.75">
      <c r="A277" s="7" t="s">
        <v>744</v>
      </c>
      <c r="B277" s="20" t="s">
        <v>513</v>
      </c>
      <c r="C277" s="7" t="s">
        <v>83</v>
      </c>
      <c r="D277" s="9">
        <v>4.947477520796697</v>
      </c>
      <c r="E277" s="10">
        <v>1.37</v>
      </c>
      <c r="F277" s="10">
        <v>0</v>
      </c>
      <c r="G277" s="7">
        <v>3</v>
      </c>
      <c r="H277" s="7">
        <v>0</v>
      </c>
      <c r="I277" s="10">
        <v>0</v>
      </c>
      <c r="J277" s="7">
        <v>1.5</v>
      </c>
      <c r="K277" s="7">
        <v>0</v>
      </c>
      <c r="L277" s="10">
        <v>0</v>
      </c>
      <c r="M277" s="10">
        <v>0</v>
      </c>
      <c r="N277" s="7">
        <v>0</v>
      </c>
      <c r="O277" s="7">
        <v>0.1875</v>
      </c>
      <c r="P277" s="11">
        <v>0.174</v>
      </c>
      <c r="Q277" s="10">
        <v>0</v>
      </c>
      <c r="R277" s="7">
        <v>0</v>
      </c>
      <c r="S277" s="7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5.62</v>
      </c>
      <c r="AA277" s="10">
        <v>0</v>
      </c>
      <c r="AB277" s="14">
        <v>14.2</v>
      </c>
      <c r="AC277" s="10">
        <v>0</v>
      </c>
      <c r="AD277" s="10">
        <v>1.42</v>
      </c>
      <c r="AE277" s="10">
        <v>1.24</v>
      </c>
      <c r="AF277" s="11">
        <v>0.945</v>
      </c>
      <c r="AG277" s="10">
        <v>1.02</v>
      </c>
      <c r="AH277" s="11">
        <v>0.467</v>
      </c>
      <c r="AI277" s="11">
        <v>0.752</v>
      </c>
      <c r="AJ277" s="11">
        <v>0.622</v>
      </c>
      <c r="AK277" s="11">
        <v>0.584</v>
      </c>
      <c r="AL277" s="10">
        <v>0</v>
      </c>
      <c r="AM277" s="10">
        <v>1.21</v>
      </c>
      <c r="AN277" s="12">
        <v>0.1875</v>
      </c>
      <c r="AO277" s="10">
        <v>1.28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</row>
    <row r="278" spans="1:49" s="16" customFormat="1" ht="12.75">
      <c r="A278" s="7" t="s">
        <v>745</v>
      </c>
      <c r="B278" s="20" t="s">
        <v>513</v>
      </c>
      <c r="C278" s="7" t="s">
        <v>83</v>
      </c>
      <c r="D278" s="9">
        <v>3.044872972205939</v>
      </c>
      <c r="E278" s="11">
        <v>0.84</v>
      </c>
      <c r="F278" s="10">
        <v>0</v>
      </c>
      <c r="G278" s="7">
        <v>3</v>
      </c>
      <c r="H278" s="7">
        <v>0</v>
      </c>
      <c r="I278" s="10">
        <v>0</v>
      </c>
      <c r="J278" s="7">
        <v>1</v>
      </c>
      <c r="K278" s="7">
        <v>0</v>
      </c>
      <c r="L278" s="10">
        <v>0</v>
      </c>
      <c r="M278" s="10">
        <v>0</v>
      </c>
      <c r="N278" s="7">
        <v>0</v>
      </c>
      <c r="O278" s="7">
        <v>0.125</v>
      </c>
      <c r="P278" s="11">
        <v>0.116</v>
      </c>
      <c r="Q278" s="10">
        <v>0</v>
      </c>
      <c r="R278" s="7">
        <v>0</v>
      </c>
      <c r="S278" s="7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5.62</v>
      </c>
      <c r="AA278" s="10">
        <v>0</v>
      </c>
      <c r="AB278" s="14">
        <v>22.9</v>
      </c>
      <c r="AC278" s="10">
        <v>0</v>
      </c>
      <c r="AD278" s="11">
        <v>0.817</v>
      </c>
      <c r="AE278" s="11">
        <v>0.728</v>
      </c>
      <c r="AF278" s="11">
        <v>0.545</v>
      </c>
      <c r="AG278" s="11">
        <v>0.987</v>
      </c>
      <c r="AH278" s="11">
        <v>0.138</v>
      </c>
      <c r="AI278" s="11">
        <v>0.325</v>
      </c>
      <c r="AJ278" s="11">
        <v>0.276</v>
      </c>
      <c r="AK278" s="11">
        <v>0.405</v>
      </c>
      <c r="AL278" s="10">
        <v>0</v>
      </c>
      <c r="AM278" s="11">
        <v>0.408</v>
      </c>
      <c r="AN278" s="12">
        <v>0.125</v>
      </c>
      <c r="AO278" s="11">
        <v>0.585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</row>
    <row r="279" spans="1:49" s="16" customFormat="1" ht="12.75">
      <c r="A279" s="7" t="s">
        <v>746</v>
      </c>
      <c r="B279" s="20" t="s">
        <v>513</v>
      </c>
      <c r="C279" s="7" t="s">
        <v>83</v>
      </c>
      <c r="D279" s="9">
        <v>4.307755298574475</v>
      </c>
      <c r="E279" s="10">
        <v>1.19</v>
      </c>
      <c r="F279" s="10">
        <v>0</v>
      </c>
      <c r="G279" s="7">
        <v>3</v>
      </c>
      <c r="H279" s="7">
        <v>0</v>
      </c>
      <c r="I279" s="10">
        <v>0</v>
      </c>
      <c r="J279" s="7">
        <v>1</v>
      </c>
      <c r="K279" s="7">
        <v>0</v>
      </c>
      <c r="L279" s="10">
        <v>0</v>
      </c>
      <c r="M279" s="10">
        <v>0</v>
      </c>
      <c r="N279" s="7">
        <v>0</v>
      </c>
      <c r="O279" s="7">
        <v>0.1875</v>
      </c>
      <c r="P279" s="11">
        <v>0.174</v>
      </c>
      <c r="Q279" s="10">
        <v>0</v>
      </c>
      <c r="R279" s="7">
        <v>0</v>
      </c>
      <c r="S279" s="7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2.75</v>
      </c>
      <c r="AA279" s="10">
        <v>0</v>
      </c>
      <c r="AB279" s="14">
        <v>14.2</v>
      </c>
      <c r="AC279" s="10">
        <v>0</v>
      </c>
      <c r="AD279" s="10">
        <v>1.07</v>
      </c>
      <c r="AE279" s="11">
        <v>0.989</v>
      </c>
      <c r="AF279" s="11">
        <v>0.713</v>
      </c>
      <c r="AG279" s="11">
        <v>0.947</v>
      </c>
      <c r="AH279" s="11">
        <v>0.173</v>
      </c>
      <c r="AI279" s="11">
        <v>0.432</v>
      </c>
      <c r="AJ279" s="11">
        <v>0.345</v>
      </c>
      <c r="AK279" s="11">
        <v>0.38</v>
      </c>
      <c r="AL279" s="10">
        <v>0</v>
      </c>
      <c r="AM279" s="11">
        <v>0.526</v>
      </c>
      <c r="AN279" s="12">
        <v>0.1875</v>
      </c>
      <c r="AO279" s="11">
        <v>0.792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</row>
    <row r="280" spans="1:49" s="16" customFormat="1" ht="12.75">
      <c r="A280" s="7" t="s">
        <v>747</v>
      </c>
      <c r="B280" s="20" t="s">
        <v>513</v>
      </c>
      <c r="C280" s="7" t="s">
        <v>83</v>
      </c>
      <c r="D280" s="9">
        <v>7.927321303117933</v>
      </c>
      <c r="E280" s="10">
        <v>2.21</v>
      </c>
      <c r="F280" s="10">
        <v>0</v>
      </c>
      <c r="G280" s="7">
        <v>3</v>
      </c>
      <c r="H280" s="7">
        <v>0</v>
      </c>
      <c r="I280" s="10">
        <v>0</v>
      </c>
      <c r="J280" s="7">
        <v>2.5</v>
      </c>
      <c r="K280" s="7">
        <v>0</v>
      </c>
      <c r="L280" s="10">
        <v>0</v>
      </c>
      <c r="M280" s="10">
        <v>0</v>
      </c>
      <c r="N280" s="7">
        <v>0</v>
      </c>
      <c r="O280" s="7">
        <v>0.25</v>
      </c>
      <c r="P280" s="11">
        <v>0.233</v>
      </c>
      <c r="Q280" s="10">
        <v>0</v>
      </c>
      <c r="R280" s="7">
        <v>0</v>
      </c>
      <c r="S280" s="7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7.73</v>
      </c>
      <c r="AA280" s="10">
        <v>0</v>
      </c>
      <c r="AB280" s="10">
        <v>9.88</v>
      </c>
      <c r="AC280" s="10">
        <v>0</v>
      </c>
      <c r="AD280" s="10">
        <v>2.57</v>
      </c>
      <c r="AE280" s="10">
        <v>2.16</v>
      </c>
      <c r="AF280" s="10">
        <v>1.72</v>
      </c>
      <c r="AG280" s="10">
        <v>1.08</v>
      </c>
      <c r="AH280" s="10">
        <v>1.93</v>
      </c>
      <c r="AI280" s="10">
        <v>1.9</v>
      </c>
      <c r="AJ280" s="10">
        <v>1.54</v>
      </c>
      <c r="AK280" s="11">
        <v>0.935</v>
      </c>
      <c r="AL280" s="10">
        <v>0</v>
      </c>
      <c r="AM280" s="10">
        <v>3.74</v>
      </c>
      <c r="AN280" s="12">
        <v>0.25</v>
      </c>
      <c r="AO280" s="10">
        <v>2.87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</row>
    <row r="281" spans="1:49" s="16" customFormat="1" ht="12.75">
      <c r="A281" s="7" t="s">
        <v>748</v>
      </c>
      <c r="B281" s="20" t="s">
        <v>513</v>
      </c>
      <c r="C281" s="7" t="s">
        <v>83</v>
      </c>
      <c r="D281" s="9">
        <v>4.320914638872606</v>
      </c>
      <c r="E281" s="10">
        <v>1.19</v>
      </c>
      <c r="F281" s="10">
        <v>0</v>
      </c>
      <c r="G281" s="7">
        <v>3</v>
      </c>
      <c r="H281" s="7">
        <v>0</v>
      </c>
      <c r="I281" s="10">
        <v>0</v>
      </c>
      <c r="J281" s="7">
        <v>2.5</v>
      </c>
      <c r="K281" s="7">
        <v>0</v>
      </c>
      <c r="L281" s="10">
        <v>0</v>
      </c>
      <c r="M281" s="10">
        <v>0</v>
      </c>
      <c r="N281" s="7">
        <v>0</v>
      </c>
      <c r="O281" s="7">
        <v>0.125</v>
      </c>
      <c r="P281" s="11">
        <v>0.116</v>
      </c>
      <c r="Q281" s="10">
        <v>0</v>
      </c>
      <c r="R281" s="7">
        <v>0</v>
      </c>
      <c r="S281" s="7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4">
        <v>18.6</v>
      </c>
      <c r="AA281" s="10">
        <v>0</v>
      </c>
      <c r="AB281" s="14">
        <v>22.9</v>
      </c>
      <c r="AC281" s="10">
        <v>0</v>
      </c>
      <c r="AD281" s="10">
        <v>1.54</v>
      </c>
      <c r="AE281" s="10">
        <v>1.23</v>
      </c>
      <c r="AF281" s="10">
        <v>1.03</v>
      </c>
      <c r="AG281" s="10">
        <v>1.14</v>
      </c>
      <c r="AH281" s="10">
        <v>1.16</v>
      </c>
      <c r="AI281" s="10">
        <v>1.09</v>
      </c>
      <c r="AJ281" s="11">
        <v>0.931</v>
      </c>
      <c r="AK281" s="11">
        <v>0.99</v>
      </c>
      <c r="AL281" s="10">
        <v>0</v>
      </c>
      <c r="AM281" s="10">
        <v>2.13</v>
      </c>
      <c r="AN281" s="12">
        <v>0.125</v>
      </c>
      <c r="AO281" s="10">
        <v>1.59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</row>
    <row r="282" spans="1:49" s="16" customFormat="1" ht="12.75">
      <c r="A282" s="7" t="s">
        <v>749</v>
      </c>
      <c r="B282" s="20" t="s">
        <v>513</v>
      </c>
      <c r="C282" s="7" t="s">
        <v>83</v>
      </c>
      <c r="D282" s="9">
        <v>6.226921965241141</v>
      </c>
      <c r="E282" s="10">
        <v>1.71</v>
      </c>
      <c r="F282" s="10">
        <v>0</v>
      </c>
      <c r="G282" s="7">
        <v>3</v>
      </c>
      <c r="H282" s="7">
        <v>0</v>
      </c>
      <c r="I282" s="10">
        <v>0</v>
      </c>
      <c r="J282" s="7">
        <v>2.5</v>
      </c>
      <c r="K282" s="7">
        <v>0</v>
      </c>
      <c r="L282" s="10">
        <v>0</v>
      </c>
      <c r="M282" s="10">
        <v>0</v>
      </c>
      <c r="N282" s="7">
        <v>0</v>
      </c>
      <c r="O282" s="7">
        <v>0.1875</v>
      </c>
      <c r="P282" s="11">
        <v>0.174</v>
      </c>
      <c r="Q282" s="10">
        <v>0</v>
      </c>
      <c r="R282" s="7">
        <v>0</v>
      </c>
      <c r="S282" s="7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4">
        <v>11.4</v>
      </c>
      <c r="AA282" s="10">
        <v>0</v>
      </c>
      <c r="AB282" s="14">
        <v>14.2</v>
      </c>
      <c r="AC282" s="10">
        <v>0</v>
      </c>
      <c r="AD282" s="10">
        <v>2.11</v>
      </c>
      <c r="AE282" s="10">
        <v>1.73</v>
      </c>
      <c r="AF282" s="10">
        <v>1.41</v>
      </c>
      <c r="AG282" s="10">
        <v>1.11</v>
      </c>
      <c r="AH282" s="10">
        <v>1.59</v>
      </c>
      <c r="AI282" s="10">
        <v>1.52</v>
      </c>
      <c r="AJ282" s="10">
        <v>1.27</v>
      </c>
      <c r="AK282" s="11">
        <v>0.963</v>
      </c>
      <c r="AL282" s="10">
        <v>0</v>
      </c>
      <c r="AM282" s="10">
        <v>3</v>
      </c>
      <c r="AN282" s="12">
        <v>0.1875</v>
      </c>
      <c r="AO282" s="10">
        <v>2.27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</row>
    <row r="283" spans="1:49" s="16" customFormat="1" ht="12.75">
      <c r="A283" s="7" t="s">
        <v>750</v>
      </c>
      <c r="B283" s="20" t="s">
        <v>513</v>
      </c>
      <c r="C283" s="7" t="s">
        <v>83</v>
      </c>
      <c r="D283" s="9">
        <v>9.472556215437478</v>
      </c>
      <c r="E283" s="10">
        <v>2.64</v>
      </c>
      <c r="F283" s="10">
        <v>0</v>
      </c>
      <c r="G283" s="7">
        <v>3</v>
      </c>
      <c r="H283" s="7">
        <v>0</v>
      </c>
      <c r="I283" s="10">
        <v>0</v>
      </c>
      <c r="J283" s="7">
        <v>2.5</v>
      </c>
      <c r="K283" s="7">
        <v>0</v>
      </c>
      <c r="L283" s="10">
        <v>0</v>
      </c>
      <c r="M283" s="10">
        <v>0</v>
      </c>
      <c r="N283" s="7">
        <v>0</v>
      </c>
      <c r="O283" s="7">
        <v>0.3125</v>
      </c>
      <c r="P283" s="11">
        <v>0.291</v>
      </c>
      <c r="Q283" s="10">
        <v>0</v>
      </c>
      <c r="R283" s="7">
        <v>0</v>
      </c>
      <c r="S283" s="7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5.59</v>
      </c>
      <c r="AA283" s="10">
        <v>0</v>
      </c>
      <c r="AB283" s="10">
        <v>7.31</v>
      </c>
      <c r="AC283" s="10">
        <v>0</v>
      </c>
      <c r="AD283" s="10">
        <v>2.92</v>
      </c>
      <c r="AE283" s="10">
        <v>2.51</v>
      </c>
      <c r="AF283" s="10">
        <v>1.94</v>
      </c>
      <c r="AG283" s="10">
        <v>1.05</v>
      </c>
      <c r="AH283" s="10">
        <v>2.18</v>
      </c>
      <c r="AI283" s="10">
        <v>2.2</v>
      </c>
      <c r="AJ283" s="10">
        <v>1.74</v>
      </c>
      <c r="AK283" s="11">
        <v>0.908</v>
      </c>
      <c r="AL283" s="10">
        <v>0</v>
      </c>
      <c r="AM283" s="10">
        <v>4.34</v>
      </c>
      <c r="AN283" s="12">
        <v>0.3125</v>
      </c>
      <c r="AO283" s="10">
        <v>3.39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</row>
    <row r="284" spans="1:49" s="16" customFormat="1" ht="12.75">
      <c r="A284" s="7" t="s">
        <v>751</v>
      </c>
      <c r="B284" s="20" t="s">
        <v>513</v>
      </c>
      <c r="C284" s="7" t="s">
        <v>83</v>
      </c>
      <c r="D284" s="9">
        <v>7.076626858673489</v>
      </c>
      <c r="E284" s="10">
        <v>1.97</v>
      </c>
      <c r="F284" s="10">
        <v>0</v>
      </c>
      <c r="G284" s="7">
        <v>3</v>
      </c>
      <c r="H284" s="7">
        <v>0</v>
      </c>
      <c r="I284" s="10">
        <v>0</v>
      </c>
      <c r="J284" s="7">
        <v>2</v>
      </c>
      <c r="K284" s="7">
        <v>0</v>
      </c>
      <c r="L284" s="10">
        <v>0</v>
      </c>
      <c r="M284" s="10">
        <v>0</v>
      </c>
      <c r="N284" s="7">
        <v>0</v>
      </c>
      <c r="O284" s="7">
        <v>0.25</v>
      </c>
      <c r="P284" s="11">
        <v>0.233</v>
      </c>
      <c r="Q284" s="10">
        <v>0</v>
      </c>
      <c r="R284" s="7">
        <v>0</v>
      </c>
      <c r="S284" s="7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5.58</v>
      </c>
      <c r="AA284" s="10">
        <v>0</v>
      </c>
      <c r="AB284" s="10">
        <v>9.88</v>
      </c>
      <c r="AC284" s="10">
        <v>0</v>
      </c>
      <c r="AD284" s="10">
        <v>2.13</v>
      </c>
      <c r="AE284" s="10">
        <v>1.83</v>
      </c>
      <c r="AF284" s="10">
        <v>1.42</v>
      </c>
      <c r="AG284" s="10">
        <v>1.04</v>
      </c>
      <c r="AH284" s="10">
        <v>1.11</v>
      </c>
      <c r="AI284" s="10">
        <v>1.38</v>
      </c>
      <c r="AJ284" s="10">
        <v>1.11</v>
      </c>
      <c r="AK284" s="11">
        <v>0.751</v>
      </c>
      <c r="AL284" s="10">
        <v>0</v>
      </c>
      <c r="AM284" s="10">
        <v>2.52</v>
      </c>
      <c r="AN284" s="12">
        <v>0.25</v>
      </c>
      <c r="AO284" s="10">
        <v>2.23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</row>
    <row r="285" spans="1:49" s="16" customFormat="1" ht="12.75">
      <c r="A285" s="7" t="s">
        <v>752</v>
      </c>
      <c r="B285" s="20" t="s">
        <v>513</v>
      </c>
      <c r="C285" s="7" t="s">
        <v>83</v>
      </c>
      <c r="D285" s="9">
        <v>3.8955674166503838</v>
      </c>
      <c r="E285" s="10">
        <v>1.07</v>
      </c>
      <c r="F285" s="10">
        <v>0</v>
      </c>
      <c r="G285" s="7">
        <v>3</v>
      </c>
      <c r="H285" s="7">
        <v>0</v>
      </c>
      <c r="I285" s="10">
        <v>0</v>
      </c>
      <c r="J285" s="7">
        <v>2</v>
      </c>
      <c r="K285" s="7">
        <v>0</v>
      </c>
      <c r="L285" s="10">
        <v>0</v>
      </c>
      <c r="M285" s="10">
        <v>0</v>
      </c>
      <c r="N285" s="7">
        <v>0</v>
      </c>
      <c r="O285" s="7">
        <v>0.125</v>
      </c>
      <c r="P285" s="11">
        <v>0.116</v>
      </c>
      <c r="Q285" s="10">
        <v>0</v>
      </c>
      <c r="R285" s="7">
        <v>0</v>
      </c>
      <c r="S285" s="7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4">
        <v>14.2</v>
      </c>
      <c r="AA285" s="10">
        <v>0</v>
      </c>
      <c r="AB285" s="14">
        <v>22.9</v>
      </c>
      <c r="AC285" s="10">
        <v>0</v>
      </c>
      <c r="AD285" s="10">
        <v>1.3</v>
      </c>
      <c r="AE285" s="10">
        <v>1.06</v>
      </c>
      <c r="AF285" s="11">
        <v>0.867</v>
      </c>
      <c r="AG285" s="10">
        <v>1.1</v>
      </c>
      <c r="AH285" s="11">
        <v>0.692</v>
      </c>
      <c r="AI285" s="11">
        <v>0.803</v>
      </c>
      <c r="AJ285" s="11">
        <v>0.692</v>
      </c>
      <c r="AK285" s="11">
        <v>0.804</v>
      </c>
      <c r="AL285" s="10">
        <v>0</v>
      </c>
      <c r="AM285" s="10">
        <v>1.47</v>
      </c>
      <c r="AN285" s="12">
        <v>0.125</v>
      </c>
      <c r="AO285" s="10">
        <v>1.25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</row>
    <row r="286" spans="1:49" s="16" customFormat="1" ht="12.75">
      <c r="A286" s="7" t="s">
        <v>753</v>
      </c>
      <c r="B286" s="20" t="s">
        <v>513</v>
      </c>
      <c r="C286" s="7" t="s">
        <v>83</v>
      </c>
      <c r="D286" s="9">
        <v>5.587199743018918</v>
      </c>
      <c r="E286" s="10">
        <v>1.54</v>
      </c>
      <c r="F286" s="10">
        <v>0</v>
      </c>
      <c r="G286" s="7">
        <v>3</v>
      </c>
      <c r="H286" s="7">
        <v>0</v>
      </c>
      <c r="I286" s="10">
        <v>0</v>
      </c>
      <c r="J286" s="7">
        <v>2</v>
      </c>
      <c r="K286" s="7">
        <v>0</v>
      </c>
      <c r="L286" s="10">
        <v>0</v>
      </c>
      <c r="M286" s="10">
        <v>0</v>
      </c>
      <c r="N286" s="7">
        <v>0</v>
      </c>
      <c r="O286" s="7">
        <v>0.1875</v>
      </c>
      <c r="P286" s="11">
        <v>0.174</v>
      </c>
      <c r="Q286" s="10">
        <v>0</v>
      </c>
      <c r="R286" s="7">
        <v>0</v>
      </c>
      <c r="S286" s="7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8.49</v>
      </c>
      <c r="AA286" s="10">
        <v>0</v>
      </c>
      <c r="AB286" s="14">
        <v>14.2</v>
      </c>
      <c r="AC286" s="10">
        <v>0</v>
      </c>
      <c r="AD286" s="10">
        <v>1.77</v>
      </c>
      <c r="AE286" s="10">
        <v>1.48</v>
      </c>
      <c r="AF286" s="10">
        <v>1.18</v>
      </c>
      <c r="AG286" s="10">
        <v>1.07</v>
      </c>
      <c r="AH286" s="11">
        <v>0.932</v>
      </c>
      <c r="AI286" s="10">
        <v>1.12</v>
      </c>
      <c r="AJ286" s="11">
        <v>0.932</v>
      </c>
      <c r="AK286" s="11">
        <v>0.778</v>
      </c>
      <c r="AL286" s="10">
        <v>0</v>
      </c>
      <c r="AM286" s="10">
        <v>2.05</v>
      </c>
      <c r="AN286" s="12">
        <v>0.1875</v>
      </c>
      <c r="AO286" s="10">
        <v>1.78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</row>
    <row r="287" spans="1:49" s="16" customFormat="1" ht="12.75">
      <c r="A287" s="7" t="s">
        <v>754</v>
      </c>
      <c r="B287" s="20" t="s">
        <v>513</v>
      </c>
      <c r="C287" s="7" t="s">
        <v>83</v>
      </c>
      <c r="D287" s="9">
        <v>8.407486770993033</v>
      </c>
      <c r="E287" s="10">
        <v>2.35</v>
      </c>
      <c r="F287" s="10">
        <v>0</v>
      </c>
      <c r="G287" s="7">
        <v>3</v>
      </c>
      <c r="H287" s="7">
        <v>0</v>
      </c>
      <c r="I287" s="10">
        <v>0</v>
      </c>
      <c r="J287" s="7">
        <v>2</v>
      </c>
      <c r="K287" s="7">
        <v>0</v>
      </c>
      <c r="L287" s="10">
        <v>0</v>
      </c>
      <c r="M287" s="10">
        <v>0</v>
      </c>
      <c r="N287" s="7">
        <v>0</v>
      </c>
      <c r="O287" s="7">
        <v>0.3125</v>
      </c>
      <c r="P287" s="11">
        <v>0.291</v>
      </c>
      <c r="Q287" s="10">
        <v>0</v>
      </c>
      <c r="R287" s="7">
        <v>0</v>
      </c>
      <c r="S287" s="7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3.87</v>
      </c>
      <c r="AA287" s="10">
        <v>0</v>
      </c>
      <c r="AB287" s="10">
        <v>7.31</v>
      </c>
      <c r="AC287" s="10">
        <v>0</v>
      </c>
      <c r="AD287" s="10">
        <v>2.38</v>
      </c>
      <c r="AE287" s="10">
        <v>2.11</v>
      </c>
      <c r="AF287" s="10">
        <v>1.59</v>
      </c>
      <c r="AG287" s="10">
        <v>1.01</v>
      </c>
      <c r="AH287" s="10">
        <v>1.24</v>
      </c>
      <c r="AI287" s="10">
        <v>1.58</v>
      </c>
      <c r="AJ287" s="10">
        <v>1.24</v>
      </c>
      <c r="AK287" s="11">
        <v>0.725</v>
      </c>
      <c r="AL287" s="10">
        <v>0</v>
      </c>
      <c r="AM287" s="10">
        <v>2.87</v>
      </c>
      <c r="AN287" s="12">
        <v>0.3125</v>
      </c>
      <c r="AO287" s="10">
        <v>2.6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</row>
    <row r="288" spans="1:49" s="16" customFormat="1" ht="12.75">
      <c r="A288" s="7" t="s">
        <v>755</v>
      </c>
      <c r="B288" s="20" t="s">
        <v>513</v>
      </c>
      <c r="C288" s="7" t="s">
        <v>83</v>
      </c>
      <c r="D288" s="9">
        <v>8.778015747562378</v>
      </c>
      <c r="E288" s="10">
        <v>2.44</v>
      </c>
      <c r="F288" s="10">
        <v>0</v>
      </c>
      <c r="G288" s="7">
        <v>3</v>
      </c>
      <c r="H288" s="7">
        <v>0</v>
      </c>
      <c r="I288" s="10">
        <v>0</v>
      </c>
      <c r="J288" s="7">
        <v>3</v>
      </c>
      <c r="K288" s="7">
        <v>0</v>
      </c>
      <c r="L288" s="10">
        <v>0</v>
      </c>
      <c r="M288" s="10">
        <v>0</v>
      </c>
      <c r="N288" s="7">
        <v>0</v>
      </c>
      <c r="O288" s="7">
        <v>0.25</v>
      </c>
      <c r="P288" s="11">
        <v>0.233</v>
      </c>
      <c r="Q288" s="10">
        <v>0</v>
      </c>
      <c r="R288" s="7">
        <v>0</v>
      </c>
      <c r="S288" s="7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9.88</v>
      </c>
      <c r="AA288" s="10">
        <v>0</v>
      </c>
      <c r="AB288" s="10">
        <v>9.88</v>
      </c>
      <c r="AC288" s="10">
        <v>0</v>
      </c>
      <c r="AD288" s="10">
        <v>3.02</v>
      </c>
      <c r="AE288" s="10">
        <v>2.48</v>
      </c>
      <c r="AF288" s="10">
        <v>2.01</v>
      </c>
      <c r="AG288" s="10">
        <v>1.11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5.08</v>
      </c>
      <c r="AN288" s="10">
        <v>0</v>
      </c>
      <c r="AO288" s="10">
        <v>3.52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</row>
    <row r="289" spans="1:49" s="16" customFormat="1" ht="12.75">
      <c r="A289" s="7" t="s">
        <v>756</v>
      </c>
      <c r="B289" s="20" t="s">
        <v>513</v>
      </c>
      <c r="C289" s="7" t="s">
        <v>83</v>
      </c>
      <c r="D289" s="9">
        <v>4.746261861094828</v>
      </c>
      <c r="E289" s="10">
        <v>1.3</v>
      </c>
      <c r="F289" s="10">
        <v>0</v>
      </c>
      <c r="G289" s="7">
        <v>3</v>
      </c>
      <c r="H289" s="7">
        <v>0</v>
      </c>
      <c r="I289" s="10">
        <v>0</v>
      </c>
      <c r="J289" s="7">
        <v>3</v>
      </c>
      <c r="K289" s="7">
        <v>0</v>
      </c>
      <c r="L289" s="10">
        <v>0</v>
      </c>
      <c r="M289" s="10">
        <v>0</v>
      </c>
      <c r="N289" s="7">
        <v>0</v>
      </c>
      <c r="O289" s="7">
        <v>0.125</v>
      </c>
      <c r="P289" s="11">
        <v>0.116</v>
      </c>
      <c r="Q289" s="10">
        <v>0</v>
      </c>
      <c r="R289" s="7">
        <v>0</v>
      </c>
      <c r="S289" s="7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4">
        <v>22.9</v>
      </c>
      <c r="AA289" s="10">
        <v>0</v>
      </c>
      <c r="AB289" s="14">
        <v>22.9</v>
      </c>
      <c r="AC289" s="10">
        <v>0</v>
      </c>
      <c r="AD289" s="10">
        <v>1.78</v>
      </c>
      <c r="AE289" s="10">
        <v>1.4</v>
      </c>
      <c r="AF289" s="10">
        <v>1.19</v>
      </c>
      <c r="AG289" s="10">
        <v>1.17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2.84</v>
      </c>
      <c r="AN289" s="10">
        <v>0</v>
      </c>
      <c r="AO289" s="10">
        <v>1.92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</row>
    <row r="290" spans="1:49" s="16" customFormat="1" ht="12.75">
      <c r="A290" s="7" t="s">
        <v>757</v>
      </c>
      <c r="B290" s="20" t="s">
        <v>513</v>
      </c>
      <c r="C290" s="7" t="s">
        <v>83</v>
      </c>
      <c r="D290" s="9">
        <v>6.850964187463363</v>
      </c>
      <c r="E290" s="10">
        <v>1.89</v>
      </c>
      <c r="F290" s="10">
        <v>0</v>
      </c>
      <c r="G290" s="7">
        <v>3</v>
      </c>
      <c r="H290" s="7">
        <v>0</v>
      </c>
      <c r="I290" s="10">
        <v>0</v>
      </c>
      <c r="J290" s="7">
        <v>3</v>
      </c>
      <c r="K290" s="7">
        <v>0</v>
      </c>
      <c r="L290" s="10">
        <v>0</v>
      </c>
      <c r="M290" s="10">
        <v>0</v>
      </c>
      <c r="N290" s="7">
        <v>0</v>
      </c>
      <c r="O290" s="7">
        <v>0.1875</v>
      </c>
      <c r="P290" s="11">
        <v>0.174</v>
      </c>
      <c r="Q290" s="10">
        <v>0</v>
      </c>
      <c r="R290" s="7">
        <v>0</v>
      </c>
      <c r="S290" s="7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4">
        <v>14.2</v>
      </c>
      <c r="AA290" s="10">
        <v>0</v>
      </c>
      <c r="AB290" s="14">
        <v>14.2</v>
      </c>
      <c r="AC290" s="10">
        <v>0</v>
      </c>
      <c r="AD290" s="10">
        <v>2.46</v>
      </c>
      <c r="AE290" s="10">
        <v>1.97</v>
      </c>
      <c r="AF290" s="10">
        <v>1.64</v>
      </c>
      <c r="AG290" s="10">
        <v>1.14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4.03</v>
      </c>
      <c r="AN290" s="10">
        <v>0</v>
      </c>
      <c r="AO290" s="10">
        <v>2.76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</row>
    <row r="291" spans="1:49" s="16" customFormat="1" ht="12.75">
      <c r="A291" s="7" t="s">
        <v>758</v>
      </c>
      <c r="B291" s="20" t="s">
        <v>513</v>
      </c>
      <c r="C291" s="7" t="s">
        <v>83</v>
      </c>
      <c r="D291" s="8">
        <v>12.093293169415546</v>
      </c>
      <c r="E291" s="10">
        <v>3.39</v>
      </c>
      <c r="F291" s="10">
        <v>0</v>
      </c>
      <c r="G291" s="7">
        <v>3</v>
      </c>
      <c r="H291" s="7">
        <v>0</v>
      </c>
      <c r="I291" s="10">
        <v>0</v>
      </c>
      <c r="J291" s="7">
        <v>3</v>
      </c>
      <c r="K291" s="7">
        <v>0</v>
      </c>
      <c r="L291" s="10">
        <v>0</v>
      </c>
      <c r="M291" s="10">
        <v>0</v>
      </c>
      <c r="N291" s="7">
        <v>0</v>
      </c>
      <c r="O291" s="7">
        <v>0.375</v>
      </c>
      <c r="P291" s="11">
        <v>0.349</v>
      </c>
      <c r="Q291" s="10">
        <v>0</v>
      </c>
      <c r="R291" s="7">
        <v>0</v>
      </c>
      <c r="S291" s="7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5.6</v>
      </c>
      <c r="AA291" s="10">
        <v>0</v>
      </c>
      <c r="AB291" s="10">
        <v>5.6</v>
      </c>
      <c r="AC291" s="10">
        <v>0</v>
      </c>
      <c r="AD291" s="10">
        <v>3.78</v>
      </c>
      <c r="AE291" s="10">
        <v>3.25</v>
      </c>
      <c r="AF291" s="10">
        <v>2.52</v>
      </c>
      <c r="AG291" s="10">
        <v>1.06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6.64</v>
      </c>
      <c r="AN291" s="10">
        <v>0</v>
      </c>
      <c r="AO291" s="10">
        <v>4.74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</row>
    <row r="292" spans="1:49" s="16" customFormat="1" ht="12.75">
      <c r="A292" s="7" t="s">
        <v>759</v>
      </c>
      <c r="B292" s="20" t="s">
        <v>513</v>
      </c>
      <c r="C292" s="7" t="s">
        <v>83</v>
      </c>
      <c r="D292" s="8">
        <v>10.525130659881922</v>
      </c>
      <c r="E292" s="10">
        <v>2.94</v>
      </c>
      <c r="F292" s="10">
        <v>0</v>
      </c>
      <c r="G292" s="7">
        <v>3</v>
      </c>
      <c r="H292" s="7">
        <v>0</v>
      </c>
      <c r="I292" s="10">
        <v>0</v>
      </c>
      <c r="J292" s="7">
        <v>3</v>
      </c>
      <c r="K292" s="7">
        <v>0</v>
      </c>
      <c r="L292" s="10">
        <v>0</v>
      </c>
      <c r="M292" s="10">
        <v>0</v>
      </c>
      <c r="N292" s="7">
        <v>0</v>
      </c>
      <c r="O292" s="7">
        <v>0.3125</v>
      </c>
      <c r="P292" s="11">
        <v>0.291</v>
      </c>
      <c r="Q292" s="10">
        <v>0</v>
      </c>
      <c r="R292" s="7">
        <v>0</v>
      </c>
      <c r="S292" s="7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7.31</v>
      </c>
      <c r="AA292" s="10">
        <v>0</v>
      </c>
      <c r="AB292" s="10">
        <v>7.31</v>
      </c>
      <c r="AC292" s="10">
        <v>0</v>
      </c>
      <c r="AD292" s="10">
        <v>3.45</v>
      </c>
      <c r="AE292" s="10">
        <v>2.9</v>
      </c>
      <c r="AF292" s="10">
        <v>2.3</v>
      </c>
      <c r="AG292" s="10">
        <v>1.08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5.94</v>
      </c>
      <c r="AN292" s="10">
        <v>0</v>
      </c>
      <c r="AO292" s="10">
        <v>4.18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</row>
    <row r="293" spans="1:49" s="16" customFormat="1" ht="12.75">
      <c r="A293" s="20" t="s">
        <v>760</v>
      </c>
      <c r="B293" s="20" t="s">
        <v>513</v>
      </c>
      <c r="C293" s="7" t="s">
        <v>83</v>
      </c>
      <c r="D293" s="9">
        <v>5.846171224941943</v>
      </c>
      <c r="E293" s="10">
        <v>1.6</v>
      </c>
      <c r="F293" s="10">
        <v>0</v>
      </c>
      <c r="G293" s="7">
        <v>0</v>
      </c>
      <c r="H293" s="7">
        <v>4.5</v>
      </c>
      <c r="I293" s="10">
        <v>0</v>
      </c>
      <c r="J293" s="7">
        <v>0</v>
      </c>
      <c r="K293" s="7">
        <v>0</v>
      </c>
      <c r="L293" s="10">
        <v>0</v>
      </c>
      <c r="M293" s="10">
        <v>0</v>
      </c>
      <c r="N293" s="7">
        <v>0</v>
      </c>
      <c r="O293" s="7">
        <v>0.125</v>
      </c>
      <c r="P293" s="11">
        <v>0.116</v>
      </c>
      <c r="Q293" s="10">
        <v>0</v>
      </c>
      <c r="R293" s="7">
        <v>0</v>
      </c>
      <c r="S293" s="7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4">
        <v>38.8</v>
      </c>
      <c r="AD293" s="10">
        <v>3.84</v>
      </c>
      <c r="AE293" s="10">
        <v>2.23</v>
      </c>
      <c r="AF293" s="10">
        <v>1.71</v>
      </c>
      <c r="AG293" s="10">
        <v>1.55</v>
      </c>
      <c r="AH293" s="10">
        <v>3.84</v>
      </c>
      <c r="AI293" s="10">
        <v>2.23</v>
      </c>
      <c r="AJ293" s="10">
        <v>1.71</v>
      </c>
      <c r="AK293" s="10">
        <v>1.55</v>
      </c>
      <c r="AL293" s="10">
        <v>0</v>
      </c>
      <c r="AM293" s="10">
        <v>7.68</v>
      </c>
      <c r="AN293" s="10">
        <v>0</v>
      </c>
      <c r="AO293" s="10">
        <v>3.41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</row>
    <row r="294" spans="1:49" s="16" customFormat="1" ht="12.75">
      <c r="A294" s="20" t="s">
        <v>761</v>
      </c>
      <c r="B294" s="20" t="s">
        <v>513</v>
      </c>
      <c r="C294" s="7" t="s">
        <v>83</v>
      </c>
      <c r="D294" s="9">
        <v>8.666027484391387</v>
      </c>
      <c r="E294" s="10">
        <v>2.36</v>
      </c>
      <c r="F294" s="10">
        <v>0</v>
      </c>
      <c r="G294" s="7">
        <v>0</v>
      </c>
      <c r="H294" s="7">
        <v>4.5</v>
      </c>
      <c r="I294" s="10">
        <v>0</v>
      </c>
      <c r="J294" s="7">
        <v>0</v>
      </c>
      <c r="K294" s="7">
        <v>0</v>
      </c>
      <c r="L294" s="10">
        <v>0</v>
      </c>
      <c r="M294" s="10">
        <v>0</v>
      </c>
      <c r="N294" s="7">
        <v>0</v>
      </c>
      <c r="O294" s="7">
        <v>0.1875</v>
      </c>
      <c r="P294" s="11">
        <v>0.174</v>
      </c>
      <c r="Q294" s="10">
        <v>0</v>
      </c>
      <c r="R294" s="7">
        <v>0</v>
      </c>
      <c r="S294" s="7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4">
        <v>25.9</v>
      </c>
      <c r="AD294" s="10">
        <v>5.54</v>
      </c>
      <c r="AE294" s="10">
        <v>3.26</v>
      </c>
      <c r="AF294" s="10">
        <v>2.46</v>
      </c>
      <c r="AG294" s="10">
        <v>1.53</v>
      </c>
      <c r="AH294" s="10">
        <v>5.54</v>
      </c>
      <c r="AI294" s="10">
        <v>3.26</v>
      </c>
      <c r="AJ294" s="10">
        <v>2.46</v>
      </c>
      <c r="AK294" s="10">
        <v>1.53</v>
      </c>
      <c r="AL294" s="10">
        <v>0</v>
      </c>
      <c r="AM294" s="14">
        <v>11.1</v>
      </c>
      <c r="AN294" s="10">
        <v>0</v>
      </c>
      <c r="AO294" s="10">
        <v>4.93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</row>
    <row r="295" spans="1:49" s="16" customFormat="1" ht="12.75">
      <c r="A295" s="20" t="s">
        <v>762</v>
      </c>
      <c r="B295" s="20" t="s">
        <v>513</v>
      </c>
      <c r="C295" s="7" t="s">
        <v>83</v>
      </c>
      <c r="D295" s="8">
        <v>10.80058152204219</v>
      </c>
      <c r="E295" s="10">
        <v>2.96</v>
      </c>
      <c r="F295" s="10">
        <v>0</v>
      </c>
      <c r="G295" s="7">
        <v>0</v>
      </c>
      <c r="H295" s="7">
        <v>4.5</v>
      </c>
      <c r="I295" s="10">
        <v>0</v>
      </c>
      <c r="J295" s="7">
        <v>0</v>
      </c>
      <c r="K295" s="7">
        <v>0</v>
      </c>
      <c r="L295" s="10">
        <v>0</v>
      </c>
      <c r="M295" s="10">
        <v>0</v>
      </c>
      <c r="N295" s="7">
        <v>0</v>
      </c>
      <c r="O295" s="7">
        <v>0.237</v>
      </c>
      <c r="P295" s="11">
        <v>0.22</v>
      </c>
      <c r="Q295" s="10">
        <v>0</v>
      </c>
      <c r="R295" s="7">
        <v>0</v>
      </c>
      <c r="S295" s="7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4">
        <v>20.5</v>
      </c>
      <c r="AD295" s="10">
        <v>6.79</v>
      </c>
      <c r="AE295" s="10">
        <v>4.03</v>
      </c>
      <c r="AF295" s="10">
        <v>3.02</v>
      </c>
      <c r="AG295" s="10">
        <v>1.52</v>
      </c>
      <c r="AH295" s="10">
        <v>6.79</v>
      </c>
      <c r="AI295" s="10">
        <v>4.03</v>
      </c>
      <c r="AJ295" s="10">
        <v>3.02</v>
      </c>
      <c r="AK295" s="10">
        <v>1.52</v>
      </c>
      <c r="AL295" s="10">
        <v>0</v>
      </c>
      <c r="AM295" s="14">
        <v>13.6</v>
      </c>
      <c r="AN295" s="10">
        <v>0</v>
      </c>
      <c r="AO295" s="10">
        <v>6.04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</row>
    <row r="296" spans="1:49" s="16" customFormat="1" ht="12.75">
      <c r="A296" s="20" t="s">
        <v>763</v>
      </c>
      <c r="B296" s="20" t="s">
        <v>513</v>
      </c>
      <c r="C296" s="7" t="s">
        <v>83</v>
      </c>
      <c r="D296" s="8">
        <v>14.997531141081645</v>
      </c>
      <c r="E296" s="10">
        <v>4.12</v>
      </c>
      <c r="F296" s="10">
        <v>0</v>
      </c>
      <c r="G296" s="7">
        <v>0</v>
      </c>
      <c r="H296" s="7">
        <v>4.5</v>
      </c>
      <c r="I296" s="10">
        <v>0</v>
      </c>
      <c r="J296" s="7">
        <v>0</v>
      </c>
      <c r="K296" s="7">
        <v>0</v>
      </c>
      <c r="L296" s="10">
        <v>0</v>
      </c>
      <c r="M296" s="10">
        <v>0</v>
      </c>
      <c r="N296" s="7">
        <v>0</v>
      </c>
      <c r="O296" s="7">
        <v>0.337</v>
      </c>
      <c r="P296" s="11">
        <v>0.313</v>
      </c>
      <c r="Q296" s="10">
        <v>0</v>
      </c>
      <c r="R296" s="7">
        <v>0</v>
      </c>
      <c r="S296" s="7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4">
        <v>14.4</v>
      </c>
      <c r="AD296" s="10">
        <v>9.07</v>
      </c>
      <c r="AE296" s="10">
        <v>5.5</v>
      </c>
      <c r="AF296" s="10">
        <v>4.03</v>
      </c>
      <c r="AG296" s="10">
        <v>1.48</v>
      </c>
      <c r="AH296" s="10">
        <v>9.07</v>
      </c>
      <c r="AI296" s="10">
        <v>5.5</v>
      </c>
      <c r="AJ296" s="10">
        <v>4.03</v>
      </c>
      <c r="AK296" s="10">
        <v>1.48</v>
      </c>
      <c r="AL296" s="10">
        <v>0</v>
      </c>
      <c r="AM296" s="14">
        <v>18.1</v>
      </c>
      <c r="AN296" s="10">
        <v>0</v>
      </c>
      <c r="AO296" s="10">
        <v>8.06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</row>
    <row r="297" spans="1:49" s="16" customFormat="1" ht="12.75">
      <c r="A297" s="20" t="s">
        <v>764</v>
      </c>
      <c r="B297" s="20" t="s">
        <v>513</v>
      </c>
      <c r="C297" s="7" t="s">
        <v>83</v>
      </c>
      <c r="D297" s="8">
        <v>16.536312893407214</v>
      </c>
      <c r="E297" s="10">
        <v>4.55</v>
      </c>
      <c r="F297" s="10">
        <v>0</v>
      </c>
      <c r="G297" s="7">
        <v>0</v>
      </c>
      <c r="H297" s="7">
        <v>4.5</v>
      </c>
      <c r="I297" s="10">
        <v>0</v>
      </c>
      <c r="J297" s="7">
        <v>0</v>
      </c>
      <c r="K297" s="7">
        <v>0</v>
      </c>
      <c r="L297" s="10">
        <v>0</v>
      </c>
      <c r="M297" s="10">
        <v>0</v>
      </c>
      <c r="N297" s="7">
        <v>0</v>
      </c>
      <c r="O297" s="7">
        <v>0.375</v>
      </c>
      <c r="P297" s="11">
        <v>0.349</v>
      </c>
      <c r="Q297" s="10">
        <v>0</v>
      </c>
      <c r="R297" s="7">
        <v>0</v>
      </c>
      <c r="S297" s="7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4">
        <v>12.9</v>
      </c>
      <c r="AD297" s="10">
        <v>9.87</v>
      </c>
      <c r="AE297" s="10">
        <v>6.03</v>
      </c>
      <c r="AF297" s="10">
        <v>4.39</v>
      </c>
      <c r="AG297" s="10">
        <v>1.47</v>
      </c>
      <c r="AH297" s="10">
        <v>9.87</v>
      </c>
      <c r="AI297" s="10">
        <v>6.03</v>
      </c>
      <c r="AJ297" s="10">
        <v>4.39</v>
      </c>
      <c r="AK297" s="10">
        <v>1.47</v>
      </c>
      <c r="AL297" s="10">
        <v>0</v>
      </c>
      <c r="AM297" s="14">
        <v>19.7</v>
      </c>
      <c r="AN297" s="10">
        <v>0</v>
      </c>
      <c r="AO297" s="10">
        <v>8.78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</row>
    <row r="298" spans="1:49" s="16" customFormat="1" ht="12.75">
      <c r="A298" s="7" t="s">
        <v>765</v>
      </c>
      <c r="B298" s="20" t="s">
        <v>513</v>
      </c>
      <c r="C298" s="7" t="s">
        <v>83</v>
      </c>
      <c r="D298" s="8">
        <v>24.901094313458373</v>
      </c>
      <c r="E298" s="10">
        <v>6.95</v>
      </c>
      <c r="F298" s="10">
        <v>0</v>
      </c>
      <c r="G298" s="7">
        <v>4.5</v>
      </c>
      <c r="H298" s="7">
        <v>0</v>
      </c>
      <c r="I298" s="10">
        <v>0</v>
      </c>
      <c r="J298" s="7">
        <v>4.5</v>
      </c>
      <c r="K298" s="7">
        <v>0</v>
      </c>
      <c r="L298" s="10">
        <v>0</v>
      </c>
      <c r="M298" s="10">
        <v>0</v>
      </c>
      <c r="N298" s="7">
        <v>0</v>
      </c>
      <c r="O298" s="7">
        <v>0.5</v>
      </c>
      <c r="P298" s="11">
        <v>0.465</v>
      </c>
      <c r="Q298" s="10">
        <v>0</v>
      </c>
      <c r="R298" s="7">
        <v>0</v>
      </c>
      <c r="S298" s="7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6.68</v>
      </c>
      <c r="AA298" s="10">
        <v>0</v>
      </c>
      <c r="AB298" s="10">
        <v>6.68</v>
      </c>
      <c r="AC298" s="10">
        <v>0</v>
      </c>
      <c r="AD298" s="14">
        <v>18.1</v>
      </c>
      <c r="AE298" s="14">
        <v>10.2</v>
      </c>
      <c r="AF298" s="10">
        <v>8.03</v>
      </c>
      <c r="AG298" s="10">
        <v>1.61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4">
        <v>31.3</v>
      </c>
      <c r="AN298" s="10">
        <v>0</v>
      </c>
      <c r="AO298" s="14">
        <v>14.8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</row>
    <row r="299" spans="1:49" s="16" customFormat="1" ht="12.75">
      <c r="A299" s="7" t="s">
        <v>766</v>
      </c>
      <c r="B299" s="20" t="s">
        <v>513</v>
      </c>
      <c r="C299" s="7" t="s">
        <v>83</v>
      </c>
      <c r="D299" s="8">
        <v>13.882182414229042</v>
      </c>
      <c r="E299" s="10">
        <v>3.84</v>
      </c>
      <c r="F299" s="10">
        <v>0</v>
      </c>
      <c r="G299" s="7">
        <v>4.5</v>
      </c>
      <c r="H299" s="7">
        <v>0</v>
      </c>
      <c r="I299" s="10">
        <v>0</v>
      </c>
      <c r="J299" s="7">
        <v>4.5</v>
      </c>
      <c r="K299" s="7">
        <v>0</v>
      </c>
      <c r="L299" s="10">
        <v>0</v>
      </c>
      <c r="M299" s="10">
        <v>0</v>
      </c>
      <c r="N299" s="7">
        <v>0</v>
      </c>
      <c r="O299" s="7">
        <v>0.25</v>
      </c>
      <c r="P299" s="11">
        <v>0.233</v>
      </c>
      <c r="Q299" s="10">
        <v>0</v>
      </c>
      <c r="R299" s="7">
        <v>0</v>
      </c>
      <c r="S299" s="7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4">
        <v>16.3</v>
      </c>
      <c r="AA299" s="10">
        <v>0</v>
      </c>
      <c r="AB299" s="14">
        <v>16.3</v>
      </c>
      <c r="AC299" s="10">
        <v>0</v>
      </c>
      <c r="AD299" s="14">
        <v>11.4</v>
      </c>
      <c r="AE299" s="10">
        <v>6.06</v>
      </c>
      <c r="AF299" s="10">
        <v>5.08</v>
      </c>
      <c r="AG299" s="10">
        <v>1.73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4">
        <v>18.5</v>
      </c>
      <c r="AN299" s="10">
        <v>0</v>
      </c>
      <c r="AO299" s="10">
        <v>8.44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</row>
    <row r="300" spans="1:49" s="16" customFormat="1" ht="12.75">
      <c r="A300" s="7" t="s">
        <v>767</v>
      </c>
      <c r="B300" s="20" t="s">
        <v>513</v>
      </c>
      <c r="C300" s="7" t="s">
        <v>83</v>
      </c>
      <c r="D300" s="9">
        <v>7.29834519442816</v>
      </c>
      <c r="E300" s="10">
        <v>2</v>
      </c>
      <c r="F300" s="10">
        <v>0</v>
      </c>
      <c r="G300" s="7">
        <v>4.5</v>
      </c>
      <c r="H300" s="7">
        <v>0</v>
      </c>
      <c r="I300" s="10">
        <v>0</v>
      </c>
      <c r="J300" s="7">
        <v>4.5</v>
      </c>
      <c r="K300" s="7">
        <v>0</v>
      </c>
      <c r="L300" s="10">
        <v>0</v>
      </c>
      <c r="M300" s="10">
        <v>0</v>
      </c>
      <c r="N300" s="7">
        <v>0</v>
      </c>
      <c r="O300" s="7">
        <v>0.125</v>
      </c>
      <c r="P300" s="11">
        <v>0.116</v>
      </c>
      <c r="Q300" s="10">
        <v>0</v>
      </c>
      <c r="R300" s="7">
        <v>0</v>
      </c>
      <c r="S300" s="7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4">
        <v>35.8</v>
      </c>
      <c r="AA300" s="10">
        <v>0</v>
      </c>
      <c r="AB300" s="14">
        <v>35.8</v>
      </c>
      <c r="AC300" s="10">
        <v>0</v>
      </c>
      <c r="AD300" s="10">
        <v>6.35</v>
      </c>
      <c r="AE300" s="10">
        <v>3.27</v>
      </c>
      <c r="AF300" s="10">
        <v>2.82</v>
      </c>
      <c r="AG300" s="10">
        <v>1.78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9.92</v>
      </c>
      <c r="AN300" s="10">
        <v>0</v>
      </c>
      <c r="AO300" s="10">
        <v>4.45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</row>
    <row r="301" spans="1:49" s="16" customFormat="1" ht="12.75">
      <c r="A301" s="7" t="s">
        <v>768</v>
      </c>
      <c r="B301" s="20" t="s">
        <v>513</v>
      </c>
      <c r="C301" s="7" t="s">
        <v>83</v>
      </c>
      <c r="D301" s="8">
        <v>10.679089187463363</v>
      </c>
      <c r="E301" s="10">
        <v>2.93</v>
      </c>
      <c r="F301" s="10">
        <v>0</v>
      </c>
      <c r="G301" s="7">
        <v>4.5</v>
      </c>
      <c r="H301" s="7">
        <v>0</v>
      </c>
      <c r="I301" s="10">
        <v>0</v>
      </c>
      <c r="J301" s="7">
        <v>4.5</v>
      </c>
      <c r="K301" s="7">
        <v>0</v>
      </c>
      <c r="L301" s="10">
        <v>0</v>
      </c>
      <c r="M301" s="10">
        <v>0</v>
      </c>
      <c r="N301" s="7">
        <v>0</v>
      </c>
      <c r="O301" s="7">
        <v>0.1875</v>
      </c>
      <c r="P301" s="11">
        <v>0.174</v>
      </c>
      <c r="Q301" s="10">
        <v>0</v>
      </c>
      <c r="R301" s="7">
        <v>0</v>
      </c>
      <c r="S301" s="7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4">
        <v>22.9</v>
      </c>
      <c r="AA301" s="10">
        <v>0</v>
      </c>
      <c r="AB301" s="14">
        <v>22.9</v>
      </c>
      <c r="AC301" s="10">
        <v>0</v>
      </c>
      <c r="AD301" s="10">
        <v>9.02</v>
      </c>
      <c r="AE301" s="10">
        <v>4.71</v>
      </c>
      <c r="AF301" s="10">
        <v>4.01</v>
      </c>
      <c r="AG301" s="10">
        <v>1.75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4">
        <v>14.4</v>
      </c>
      <c r="AN301" s="10">
        <v>0</v>
      </c>
      <c r="AO301" s="10">
        <v>6.49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</row>
    <row r="302" spans="1:49" s="16" customFormat="1" ht="12.75">
      <c r="A302" s="7" t="s">
        <v>769</v>
      </c>
      <c r="B302" s="20" t="s">
        <v>513</v>
      </c>
      <c r="C302" s="7" t="s">
        <v>83</v>
      </c>
      <c r="D302" s="8">
        <v>19.74954316941555</v>
      </c>
      <c r="E302" s="10">
        <v>5.48</v>
      </c>
      <c r="F302" s="10">
        <v>0</v>
      </c>
      <c r="G302" s="7">
        <v>4.5</v>
      </c>
      <c r="H302" s="7">
        <v>0</v>
      </c>
      <c r="I302" s="10">
        <v>0</v>
      </c>
      <c r="J302" s="7">
        <v>4.5</v>
      </c>
      <c r="K302" s="7">
        <v>0</v>
      </c>
      <c r="L302" s="10">
        <v>0</v>
      </c>
      <c r="M302" s="10">
        <v>0</v>
      </c>
      <c r="N302" s="7">
        <v>0</v>
      </c>
      <c r="O302" s="7">
        <v>0.375</v>
      </c>
      <c r="P302" s="11">
        <v>0.349</v>
      </c>
      <c r="Q302" s="10">
        <v>0</v>
      </c>
      <c r="R302" s="7">
        <v>0</v>
      </c>
      <c r="S302" s="7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9.89</v>
      </c>
      <c r="AA302" s="10">
        <v>0</v>
      </c>
      <c r="AB302" s="10">
        <v>9.89</v>
      </c>
      <c r="AC302" s="10">
        <v>0</v>
      </c>
      <c r="AD302" s="14">
        <v>15.3</v>
      </c>
      <c r="AE302" s="10">
        <v>8.36</v>
      </c>
      <c r="AF302" s="10">
        <v>6.79</v>
      </c>
      <c r="AG302" s="10">
        <v>1.67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4">
        <v>25.7</v>
      </c>
      <c r="AN302" s="10">
        <v>0</v>
      </c>
      <c r="AO302" s="14">
        <v>11.9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</row>
    <row r="303" spans="1:49" s="16" customFormat="1" ht="12.75">
      <c r="A303" s="7" t="s">
        <v>770</v>
      </c>
      <c r="B303" s="20" t="s">
        <v>513</v>
      </c>
      <c r="C303" s="7" t="s">
        <v>83</v>
      </c>
      <c r="D303" s="8">
        <v>16.905338993215253</v>
      </c>
      <c r="E303" s="10">
        <v>4.68</v>
      </c>
      <c r="F303" s="10">
        <v>0</v>
      </c>
      <c r="G303" s="7">
        <v>4.5</v>
      </c>
      <c r="H303" s="7">
        <v>0</v>
      </c>
      <c r="I303" s="10">
        <v>0</v>
      </c>
      <c r="J303" s="7">
        <v>4.5</v>
      </c>
      <c r="K303" s="7">
        <v>0</v>
      </c>
      <c r="L303" s="10">
        <v>0</v>
      </c>
      <c r="M303" s="10">
        <v>0</v>
      </c>
      <c r="N303" s="7">
        <v>0</v>
      </c>
      <c r="O303" s="7">
        <v>0.3125</v>
      </c>
      <c r="P303" s="11">
        <v>0.291</v>
      </c>
      <c r="Q303" s="10">
        <v>0</v>
      </c>
      <c r="R303" s="7">
        <v>0</v>
      </c>
      <c r="S303" s="7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4">
        <v>12.5</v>
      </c>
      <c r="AA303" s="10">
        <v>0</v>
      </c>
      <c r="AB303" s="14">
        <v>12.5</v>
      </c>
      <c r="AC303" s="10">
        <v>0</v>
      </c>
      <c r="AD303" s="14">
        <v>13.5</v>
      </c>
      <c r="AE303" s="10">
        <v>7.27</v>
      </c>
      <c r="AF303" s="10">
        <v>6</v>
      </c>
      <c r="AG303" s="10">
        <v>1.7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4">
        <v>22.3</v>
      </c>
      <c r="AN303" s="10">
        <v>0</v>
      </c>
      <c r="AO303" s="14">
        <v>10.2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</row>
    <row r="304" spans="1:49" s="16" customFormat="1" ht="12.75">
      <c r="A304" s="20" t="s">
        <v>771</v>
      </c>
      <c r="B304" s="20" t="s">
        <v>513</v>
      </c>
      <c r="C304" s="7" t="s">
        <v>83</v>
      </c>
      <c r="D304" s="9">
        <v>5.178037370662864</v>
      </c>
      <c r="E304" s="10">
        <v>1.42</v>
      </c>
      <c r="F304" s="10">
        <v>0</v>
      </c>
      <c r="G304" s="7">
        <v>0</v>
      </c>
      <c r="H304" s="7">
        <v>4</v>
      </c>
      <c r="I304" s="10">
        <v>0</v>
      </c>
      <c r="J304" s="7">
        <v>0</v>
      </c>
      <c r="K304" s="7">
        <v>0</v>
      </c>
      <c r="L304" s="10">
        <v>0</v>
      </c>
      <c r="M304" s="10">
        <v>0</v>
      </c>
      <c r="N304" s="7">
        <v>0</v>
      </c>
      <c r="O304" s="7">
        <v>0.125</v>
      </c>
      <c r="P304" s="11">
        <v>0.116</v>
      </c>
      <c r="Q304" s="10">
        <v>0</v>
      </c>
      <c r="R304" s="7">
        <v>0</v>
      </c>
      <c r="S304" s="7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4">
        <v>34.5</v>
      </c>
      <c r="AD304" s="10">
        <v>2.67</v>
      </c>
      <c r="AE304" s="10">
        <v>1.75</v>
      </c>
      <c r="AF304" s="10">
        <v>1.34</v>
      </c>
      <c r="AG304" s="10">
        <v>1.37</v>
      </c>
      <c r="AH304" s="10">
        <v>2.67</v>
      </c>
      <c r="AI304" s="10">
        <v>1.75</v>
      </c>
      <c r="AJ304" s="10">
        <v>1.34</v>
      </c>
      <c r="AK304" s="10">
        <v>1.37</v>
      </c>
      <c r="AL304" s="10">
        <v>0</v>
      </c>
      <c r="AM304" s="10">
        <v>5.34</v>
      </c>
      <c r="AN304" s="10">
        <v>0</v>
      </c>
      <c r="AO304" s="10">
        <v>2.67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</row>
    <row r="305" spans="1:49" s="16" customFormat="1" ht="12.75">
      <c r="A305" s="20" t="s">
        <v>772</v>
      </c>
      <c r="B305" s="20" t="s">
        <v>513</v>
      </c>
      <c r="C305" s="7" t="s">
        <v>83</v>
      </c>
      <c r="D305" s="9">
        <v>7.661154167555644</v>
      </c>
      <c r="E305" s="10">
        <v>2.09</v>
      </c>
      <c r="F305" s="10">
        <v>0</v>
      </c>
      <c r="G305" s="7">
        <v>0</v>
      </c>
      <c r="H305" s="7">
        <v>4</v>
      </c>
      <c r="I305" s="10">
        <v>0</v>
      </c>
      <c r="J305" s="7">
        <v>0</v>
      </c>
      <c r="K305" s="7">
        <v>0</v>
      </c>
      <c r="L305" s="10">
        <v>0</v>
      </c>
      <c r="M305" s="10">
        <v>0</v>
      </c>
      <c r="N305" s="7">
        <v>0</v>
      </c>
      <c r="O305" s="7">
        <v>0.1875</v>
      </c>
      <c r="P305" s="11">
        <v>0.174</v>
      </c>
      <c r="Q305" s="10">
        <v>0</v>
      </c>
      <c r="R305" s="7">
        <v>0</v>
      </c>
      <c r="S305" s="7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4">
        <v>23</v>
      </c>
      <c r="AD305" s="10">
        <v>3.83</v>
      </c>
      <c r="AE305" s="10">
        <v>2.55</v>
      </c>
      <c r="AF305" s="10">
        <v>1.92</v>
      </c>
      <c r="AG305" s="10">
        <v>1.35</v>
      </c>
      <c r="AH305" s="10">
        <v>3.83</v>
      </c>
      <c r="AI305" s="10">
        <v>2.55</v>
      </c>
      <c r="AJ305" s="10">
        <v>1.92</v>
      </c>
      <c r="AK305" s="10">
        <v>1.35</v>
      </c>
      <c r="AL305" s="10">
        <v>0</v>
      </c>
      <c r="AM305" s="10">
        <v>7.67</v>
      </c>
      <c r="AN305" s="10">
        <v>0</v>
      </c>
      <c r="AO305" s="10">
        <v>3.83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</row>
    <row r="306" spans="1:49" s="16" customFormat="1" ht="12.75">
      <c r="A306" s="20" t="s">
        <v>773</v>
      </c>
      <c r="B306" s="20" t="s">
        <v>513</v>
      </c>
      <c r="C306" s="7" t="s">
        <v>83</v>
      </c>
      <c r="D306" s="9">
        <v>8.889921811495716</v>
      </c>
      <c r="E306" s="10">
        <v>2.44</v>
      </c>
      <c r="F306" s="10">
        <v>0</v>
      </c>
      <c r="G306" s="7">
        <v>0</v>
      </c>
      <c r="H306" s="7">
        <v>4</v>
      </c>
      <c r="I306" s="10">
        <v>0</v>
      </c>
      <c r="J306" s="7">
        <v>0</v>
      </c>
      <c r="K306" s="7">
        <v>0</v>
      </c>
      <c r="L306" s="10">
        <v>0</v>
      </c>
      <c r="M306" s="10">
        <v>0</v>
      </c>
      <c r="N306" s="7">
        <v>0</v>
      </c>
      <c r="O306" s="7">
        <v>0.22</v>
      </c>
      <c r="P306" s="11">
        <v>0.205</v>
      </c>
      <c r="Q306" s="10">
        <v>0</v>
      </c>
      <c r="R306" s="7">
        <v>0</v>
      </c>
      <c r="S306" s="7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4">
        <v>19.5</v>
      </c>
      <c r="AD306" s="10">
        <v>4.41</v>
      </c>
      <c r="AE306" s="10">
        <v>2.96</v>
      </c>
      <c r="AF306" s="10">
        <v>2.21</v>
      </c>
      <c r="AG306" s="10">
        <v>1.34</v>
      </c>
      <c r="AH306" s="10">
        <v>4.41</v>
      </c>
      <c r="AI306" s="10">
        <v>2.96</v>
      </c>
      <c r="AJ306" s="10">
        <v>2.21</v>
      </c>
      <c r="AK306" s="10">
        <v>1.34</v>
      </c>
      <c r="AL306" s="10">
        <v>0</v>
      </c>
      <c r="AM306" s="10">
        <v>8.83</v>
      </c>
      <c r="AN306" s="10">
        <v>0</v>
      </c>
      <c r="AO306" s="10">
        <v>4.41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</row>
    <row r="307" spans="1:49" s="16" customFormat="1" ht="12.75">
      <c r="A307" s="20" t="s">
        <v>774</v>
      </c>
      <c r="B307" s="20" t="s">
        <v>513</v>
      </c>
      <c r="C307" s="7" t="s">
        <v>83</v>
      </c>
      <c r="D307" s="9">
        <v>9.117878392434069</v>
      </c>
      <c r="E307" s="10">
        <v>2.5</v>
      </c>
      <c r="F307" s="10">
        <v>0</v>
      </c>
      <c r="G307" s="7">
        <v>0</v>
      </c>
      <c r="H307" s="7">
        <v>4</v>
      </c>
      <c r="I307" s="10">
        <v>0</v>
      </c>
      <c r="J307" s="7">
        <v>0</v>
      </c>
      <c r="K307" s="7">
        <v>0</v>
      </c>
      <c r="L307" s="10">
        <v>0</v>
      </c>
      <c r="M307" s="10">
        <v>0</v>
      </c>
      <c r="N307" s="7">
        <v>0</v>
      </c>
      <c r="O307" s="7">
        <v>0.226</v>
      </c>
      <c r="P307" s="11">
        <v>0.21</v>
      </c>
      <c r="Q307" s="10">
        <v>0</v>
      </c>
      <c r="R307" s="7">
        <v>0</v>
      </c>
      <c r="S307" s="7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4">
        <v>19</v>
      </c>
      <c r="AD307" s="10">
        <v>4.5</v>
      </c>
      <c r="AE307" s="10">
        <v>3.02</v>
      </c>
      <c r="AF307" s="10">
        <v>2.25</v>
      </c>
      <c r="AG307" s="10">
        <v>1.34</v>
      </c>
      <c r="AH307" s="10">
        <v>4.5</v>
      </c>
      <c r="AI307" s="10">
        <v>3.02</v>
      </c>
      <c r="AJ307" s="10">
        <v>2.25</v>
      </c>
      <c r="AK307" s="10">
        <v>1.34</v>
      </c>
      <c r="AL307" s="10">
        <v>0</v>
      </c>
      <c r="AM307" s="10">
        <v>9.01</v>
      </c>
      <c r="AN307" s="10">
        <v>0</v>
      </c>
      <c r="AO307" s="10">
        <v>4.5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</row>
    <row r="308" spans="1:49" s="16" customFormat="1" ht="12.75">
      <c r="A308" s="20" t="s">
        <v>775</v>
      </c>
      <c r="B308" s="20" t="s">
        <v>513</v>
      </c>
      <c r="C308" s="7" t="s">
        <v>83</v>
      </c>
      <c r="D308" s="9">
        <v>9.533799734329051</v>
      </c>
      <c r="E308" s="10">
        <v>2.61</v>
      </c>
      <c r="F308" s="10">
        <v>0</v>
      </c>
      <c r="G308" s="7">
        <v>0</v>
      </c>
      <c r="H308" s="7">
        <v>4</v>
      </c>
      <c r="I308" s="10">
        <v>0</v>
      </c>
      <c r="J308" s="7">
        <v>0</v>
      </c>
      <c r="K308" s="7">
        <v>0</v>
      </c>
      <c r="L308" s="10">
        <v>0</v>
      </c>
      <c r="M308" s="10">
        <v>0</v>
      </c>
      <c r="N308" s="7">
        <v>0</v>
      </c>
      <c r="O308" s="7">
        <v>0.237</v>
      </c>
      <c r="P308" s="11">
        <v>0.22</v>
      </c>
      <c r="Q308" s="10">
        <v>0</v>
      </c>
      <c r="R308" s="7">
        <v>0</v>
      </c>
      <c r="S308" s="7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4">
        <v>18.2</v>
      </c>
      <c r="AD308" s="10">
        <v>4.68</v>
      </c>
      <c r="AE308" s="10">
        <v>3.15</v>
      </c>
      <c r="AF308" s="10">
        <v>2.34</v>
      </c>
      <c r="AG308" s="10">
        <v>1.34</v>
      </c>
      <c r="AH308" s="10">
        <v>4.68</v>
      </c>
      <c r="AI308" s="10">
        <v>3.15</v>
      </c>
      <c r="AJ308" s="10">
        <v>2.34</v>
      </c>
      <c r="AK308" s="10">
        <v>1.34</v>
      </c>
      <c r="AL308" s="10">
        <v>0</v>
      </c>
      <c r="AM308" s="10">
        <v>9.36</v>
      </c>
      <c r="AN308" s="10">
        <v>0</v>
      </c>
      <c r="AO308" s="10">
        <v>4.68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</row>
    <row r="309" spans="1:49" s="16" customFormat="1" ht="12.75">
      <c r="A309" s="20" t="s">
        <v>776</v>
      </c>
      <c r="B309" s="20" t="s">
        <v>513</v>
      </c>
      <c r="C309" s="7" t="s">
        <v>83</v>
      </c>
      <c r="D309" s="8">
        <v>10</v>
      </c>
      <c r="E309" s="10">
        <v>2.76</v>
      </c>
      <c r="F309" s="10">
        <v>0</v>
      </c>
      <c r="G309" s="7">
        <v>0</v>
      </c>
      <c r="H309" s="7">
        <v>4</v>
      </c>
      <c r="I309" s="10">
        <v>0</v>
      </c>
      <c r="J309" s="7">
        <v>0</v>
      </c>
      <c r="K309" s="7">
        <v>0</v>
      </c>
      <c r="L309" s="10">
        <v>0</v>
      </c>
      <c r="M309" s="10">
        <v>0</v>
      </c>
      <c r="N309" s="7">
        <v>0</v>
      </c>
      <c r="O309" s="7">
        <v>0.25</v>
      </c>
      <c r="P309" s="11">
        <v>0.233</v>
      </c>
      <c r="Q309" s="10">
        <v>0</v>
      </c>
      <c r="R309" s="7">
        <v>0</v>
      </c>
      <c r="S309" s="7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4">
        <v>17.2</v>
      </c>
      <c r="AD309" s="10">
        <v>4.91</v>
      </c>
      <c r="AE309" s="10">
        <v>3.31</v>
      </c>
      <c r="AF309" s="10">
        <v>2.45</v>
      </c>
      <c r="AG309" s="10">
        <v>1.33</v>
      </c>
      <c r="AH309" s="10">
        <v>4.91</v>
      </c>
      <c r="AI309" s="10">
        <v>3.31</v>
      </c>
      <c r="AJ309" s="10">
        <v>2.45</v>
      </c>
      <c r="AK309" s="10">
        <v>1.33</v>
      </c>
      <c r="AL309" s="10">
        <v>0</v>
      </c>
      <c r="AM309" s="10">
        <v>9.82</v>
      </c>
      <c r="AN309" s="10">
        <v>0</v>
      </c>
      <c r="AO309" s="10">
        <v>4.91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</row>
    <row r="310" spans="1:49" s="16" customFormat="1" ht="12.75">
      <c r="A310" s="20" t="s">
        <v>777</v>
      </c>
      <c r="B310" s="20" t="s">
        <v>513</v>
      </c>
      <c r="C310" s="7" t="s">
        <v>83</v>
      </c>
      <c r="D310" s="8">
        <v>12.336754879800639</v>
      </c>
      <c r="E310" s="10">
        <v>3.39</v>
      </c>
      <c r="F310" s="10">
        <v>0</v>
      </c>
      <c r="G310" s="7">
        <v>0</v>
      </c>
      <c r="H310" s="7">
        <v>4</v>
      </c>
      <c r="I310" s="10">
        <v>0</v>
      </c>
      <c r="J310" s="7">
        <v>0</v>
      </c>
      <c r="K310" s="7">
        <v>0</v>
      </c>
      <c r="L310" s="10">
        <v>0</v>
      </c>
      <c r="M310" s="10">
        <v>0</v>
      </c>
      <c r="N310" s="7">
        <v>0</v>
      </c>
      <c r="O310" s="7">
        <v>0.3125</v>
      </c>
      <c r="P310" s="11">
        <v>0.291</v>
      </c>
      <c r="Q310" s="10">
        <v>0</v>
      </c>
      <c r="R310" s="7">
        <v>0</v>
      </c>
      <c r="S310" s="7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4">
        <v>13.7</v>
      </c>
      <c r="AD310" s="10">
        <v>5.87</v>
      </c>
      <c r="AE310" s="10">
        <v>4.01</v>
      </c>
      <c r="AF310" s="10">
        <v>2.93</v>
      </c>
      <c r="AG310" s="10">
        <v>1.32</v>
      </c>
      <c r="AH310" s="10">
        <v>5.87</v>
      </c>
      <c r="AI310" s="10">
        <v>4.01</v>
      </c>
      <c r="AJ310" s="10">
        <v>2.93</v>
      </c>
      <c r="AK310" s="10">
        <v>1.32</v>
      </c>
      <c r="AL310" s="10">
        <v>0</v>
      </c>
      <c r="AM310" s="14">
        <v>11.7</v>
      </c>
      <c r="AN310" s="10">
        <v>0</v>
      </c>
      <c r="AO310" s="10">
        <v>5.87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</row>
    <row r="311" spans="1:49" s="16" customFormat="1" ht="12.75">
      <c r="A311" s="7" t="s">
        <v>778</v>
      </c>
      <c r="B311" s="20" t="s">
        <v>513</v>
      </c>
      <c r="C311" s="7" t="s">
        <v>83</v>
      </c>
      <c r="D311" s="9">
        <v>9.628710192006821</v>
      </c>
      <c r="E311" s="10">
        <v>2.67</v>
      </c>
      <c r="F311" s="10">
        <v>0</v>
      </c>
      <c r="G311" s="7">
        <v>4</v>
      </c>
      <c r="H311" s="7">
        <v>0</v>
      </c>
      <c r="I311" s="10">
        <v>0</v>
      </c>
      <c r="J311" s="7">
        <v>2.5</v>
      </c>
      <c r="K311" s="7">
        <v>0</v>
      </c>
      <c r="L311" s="10">
        <v>0</v>
      </c>
      <c r="M311" s="10">
        <v>0</v>
      </c>
      <c r="N311" s="7">
        <v>0</v>
      </c>
      <c r="O311" s="7">
        <v>0.25</v>
      </c>
      <c r="P311" s="11">
        <v>0.233</v>
      </c>
      <c r="Q311" s="10">
        <v>0</v>
      </c>
      <c r="R311" s="7">
        <v>0</v>
      </c>
      <c r="S311" s="7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7.73</v>
      </c>
      <c r="AA311" s="10">
        <v>0</v>
      </c>
      <c r="AB311" s="14">
        <v>14.2</v>
      </c>
      <c r="AC311" s="10">
        <v>0</v>
      </c>
      <c r="AD311" s="10">
        <v>5.32</v>
      </c>
      <c r="AE311" s="10">
        <v>3.38</v>
      </c>
      <c r="AF311" s="10">
        <v>2.66</v>
      </c>
      <c r="AG311" s="10">
        <v>1.41</v>
      </c>
      <c r="AH311" s="10">
        <v>2.53</v>
      </c>
      <c r="AI311" s="10">
        <v>2.43</v>
      </c>
      <c r="AJ311" s="10">
        <v>2.02</v>
      </c>
      <c r="AK311" s="11">
        <v>0.973</v>
      </c>
      <c r="AL311" s="10">
        <v>0</v>
      </c>
      <c r="AM311" s="10">
        <v>5.78</v>
      </c>
      <c r="AN311" s="12">
        <v>0.25</v>
      </c>
      <c r="AO311" s="10">
        <v>3.93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</row>
    <row r="312" spans="1:49" s="16" customFormat="1" ht="12.75">
      <c r="A312" s="7" t="s">
        <v>779</v>
      </c>
      <c r="B312" s="20" t="s">
        <v>513</v>
      </c>
      <c r="C312" s="7" t="s">
        <v>83</v>
      </c>
      <c r="D312" s="9">
        <v>5.17160908331705</v>
      </c>
      <c r="E312" s="10">
        <v>1.42</v>
      </c>
      <c r="F312" s="10">
        <v>0</v>
      </c>
      <c r="G312" s="7">
        <v>4</v>
      </c>
      <c r="H312" s="7">
        <v>0</v>
      </c>
      <c r="I312" s="10">
        <v>0</v>
      </c>
      <c r="J312" s="7">
        <v>2.5</v>
      </c>
      <c r="K312" s="7">
        <v>0</v>
      </c>
      <c r="L312" s="10">
        <v>0</v>
      </c>
      <c r="M312" s="10">
        <v>0</v>
      </c>
      <c r="N312" s="7">
        <v>0</v>
      </c>
      <c r="O312" s="7">
        <v>0.125</v>
      </c>
      <c r="P312" s="11">
        <v>0.116</v>
      </c>
      <c r="Q312" s="10">
        <v>0</v>
      </c>
      <c r="R312" s="7">
        <v>0</v>
      </c>
      <c r="S312" s="7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4">
        <v>18.6</v>
      </c>
      <c r="AA312" s="10">
        <v>0</v>
      </c>
      <c r="AB312" s="14">
        <v>31.5</v>
      </c>
      <c r="AC312" s="10">
        <v>0</v>
      </c>
      <c r="AD312" s="10">
        <v>3.09</v>
      </c>
      <c r="AE312" s="10">
        <v>1.88</v>
      </c>
      <c r="AF312" s="10">
        <v>1.54</v>
      </c>
      <c r="AG312" s="10">
        <v>1.47</v>
      </c>
      <c r="AH312" s="10">
        <v>1.49</v>
      </c>
      <c r="AI312" s="10">
        <v>1.36</v>
      </c>
      <c r="AJ312" s="10">
        <v>1.19</v>
      </c>
      <c r="AK312" s="10">
        <v>1.03</v>
      </c>
      <c r="AL312" s="10">
        <v>0</v>
      </c>
      <c r="AM312" s="10">
        <v>3.23</v>
      </c>
      <c r="AN312" s="12">
        <v>0.125</v>
      </c>
      <c r="AO312" s="10">
        <v>2.14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</row>
    <row r="313" spans="1:49" s="16" customFormat="1" ht="12.75">
      <c r="A313" s="7" t="s">
        <v>780</v>
      </c>
      <c r="B313" s="20" t="s">
        <v>513</v>
      </c>
      <c r="C313" s="7" t="s">
        <v>83</v>
      </c>
      <c r="D313" s="9">
        <v>7.506366409685587</v>
      </c>
      <c r="E313" s="10">
        <v>2.06</v>
      </c>
      <c r="F313" s="10">
        <v>0</v>
      </c>
      <c r="G313" s="7">
        <v>4</v>
      </c>
      <c r="H313" s="7">
        <v>0</v>
      </c>
      <c r="I313" s="10">
        <v>0</v>
      </c>
      <c r="J313" s="7">
        <v>2.5</v>
      </c>
      <c r="K313" s="7">
        <v>0</v>
      </c>
      <c r="L313" s="10">
        <v>0</v>
      </c>
      <c r="M313" s="10">
        <v>0</v>
      </c>
      <c r="N313" s="7">
        <v>0</v>
      </c>
      <c r="O313" s="7">
        <v>0.1875</v>
      </c>
      <c r="P313" s="11">
        <v>0.174</v>
      </c>
      <c r="Q313" s="10">
        <v>0</v>
      </c>
      <c r="R313" s="7">
        <v>0</v>
      </c>
      <c r="S313" s="7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4">
        <v>11.4</v>
      </c>
      <c r="AA313" s="10">
        <v>0</v>
      </c>
      <c r="AB313" s="14">
        <v>20</v>
      </c>
      <c r="AC313" s="10">
        <v>0</v>
      </c>
      <c r="AD313" s="10">
        <v>4.3</v>
      </c>
      <c r="AE313" s="10">
        <v>2.67</v>
      </c>
      <c r="AF313" s="10">
        <v>2.15</v>
      </c>
      <c r="AG313" s="10">
        <v>1.44</v>
      </c>
      <c r="AH313" s="10">
        <v>2.06</v>
      </c>
      <c r="AI313" s="10">
        <v>1.93</v>
      </c>
      <c r="AJ313" s="10">
        <v>1.65</v>
      </c>
      <c r="AK313" s="11">
        <v>0.999</v>
      </c>
      <c r="AL313" s="10">
        <v>0</v>
      </c>
      <c r="AM313" s="10">
        <v>4.59</v>
      </c>
      <c r="AN313" s="12">
        <v>0.1875</v>
      </c>
      <c r="AO313" s="10">
        <v>3.08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</row>
    <row r="314" spans="1:49" s="16" customFormat="1" ht="12.75">
      <c r="A314" s="7" t="s">
        <v>781</v>
      </c>
      <c r="B314" s="20" t="s">
        <v>513</v>
      </c>
      <c r="C314" s="7" t="s">
        <v>83</v>
      </c>
      <c r="D314" s="8">
        <v>13.369334836082214</v>
      </c>
      <c r="E314" s="10">
        <v>3.74</v>
      </c>
      <c r="F314" s="10">
        <v>0</v>
      </c>
      <c r="G314" s="7">
        <v>4</v>
      </c>
      <c r="H314" s="7">
        <v>0</v>
      </c>
      <c r="I314" s="10">
        <v>0</v>
      </c>
      <c r="J314" s="7">
        <v>2.5</v>
      </c>
      <c r="K314" s="7">
        <v>0</v>
      </c>
      <c r="L314" s="10">
        <v>0</v>
      </c>
      <c r="M314" s="10">
        <v>0</v>
      </c>
      <c r="N314" s="7">
        <v>0</v>
      </c>
      <c r="O314" s="7">
        <v>0.375</v>
      </c>
      <c r="P314" s="11">
        <v>0.349</v>
      </c>
      <c r="Q314" s="10">
        <v>0</v>
      </c>
      <c r="R314" s="7">
        <v>0</v>
      </c>
      <c r="S314" s="7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4.16</v>
      </c>
      <c r="AA314" s="10">
        <v>0</v>
      </c>
      <c r="AB314" s="10">
        <v>8.46</v>
      </c>
      <c r="AC314" s="10">
        <v>0</v>
      </c>
      <c r="AD314" s="10">
        <v>6.77</v>
      </c>
      <c r="AE314" s="10">
        <v>4.48</v>
      </c>
      <c r="AF314" s="10">
        <v>3.38</v>
      </c>
      <c r="AG314" s="10">
        <v>1.35</v>
      </c>
      <c r="AH314" s="10">
        <v>3.17</v>
      </c>
      <c r="AI314" s="10">
        <v>3.2</v>
      </c>
      <c r="AJ314" s="10">
        <v>2.54</v>
      </c>
      <c r="AK314" s="11">
        <v>0.922</v>
      </c>
      <c r="AL314" s="10">
        <v>0</v>
      </c>
      <c r="AM314" s="10">
        <v>7.57</v>
      </c>
      <c r="AN314" s="12">
        <v>0.375</v>
      </c>
      <c r="AO314" s="10">
        <v>5.32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</row>
    <row r="315" spans="1:49" s="16" customFormat="1" ht="12.75">
      <c r="A315" s="7" t="s">
        <v>782</v>
      </c>
      <c r="B315" s="20" t="s">
        <v>513</v>
      </c>
      <c r="C315" s="7" t="s">
        <v>83</v>
      </c>
      <c r="D315" s="8">
        <v>11.602695104326369</v>
      </c>
      <c r="E315" s="10">
        <v>3.23</v>
      </c>
      <c r="F315" s="10">
        <v>0</v>
      </c>
      <c r="G315" s="7">
        <v>4</v>
      </c>
      <c r="H315" s="7">
        <v>0</v>
      </c>
      <c r="I315" s="10">
        <v>0</v>
      </c>
      <c r="J315" s="7">
        <v>2.5</v>
      </c>
      <c r="K315" s="7">
        <v>0</v>
      </c>
      <c r="L315" s="10">
        <v>0</v>
      </c>
      <c r="M315" s="10">
        <v>0</v>
      </c>
      <c r="N315" s="7">
        <v>0</v>
      </c>
      <c r="O315" s="7">
        <v>0.3125</v>
      </c>
      <c r="P315" s="11">
        <v>0.291</v>
      </c>
      <c r="Q315" s="10">
        <v>0</v>
      </c>
      <c r="R315" s="7">
        <v>0</v>
      </c>
      <c r="S315" s="7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5.59</v>
      </c>
      <c r="AA315" s="10">
        <v>0</v>
      </c>
      <c r="AB315" s="14">
        <v>10.7</v>
      </c>
      <c r="AC315" s="10">
        <v>0</v>
      </c>
      <c r="AD315" s="10">
        <v>6.13</v>
      </c>
      <c r="AE315" s="10">
        <v>3.97</v>
      </c>
      <c r="AF315" s="10">
        <v>3.07</v>
      </c>
      <c r="AG315" s="10">
        <v>1.38</v>
      </c>
      <c r="AH315" s="10">
        <v>2.89</v>
      </c>
      <c r="AI315" s="10">
        <v>2.85</v>
      </c>
      <c r="AJ315" s="10">
        <v>2.32</v>
      </c>
      <c r="AK315" s="11">
        <v>0.947</v>
      </c>
      <c r="AL315" s="10">
        <v>0</v>
      </c>
      <c r="AM315" s="10">
        <v>6.77</v>
      </c>
      <c r="AN315" s="12">
        <v>0.3125</v>
      </c>
      <c r="AO315" s="10">
        <v>4.67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</row>
    <row r="316" spans="1:49" s="16" customFormat="1" ht="12.75">
      <c r="A316" s="7" t="s">
        <v>783</v>
      </c>
      <c r="B316" s="20" t="s">
        <v>513</v>
      </c>
      <c r="C316" s="7" t="s">
        <v>83</v>
      </c>
      <c r="D316" s="9">
        <v>8.778015747562378</v>
      </c>
      <c r="E316" s="10">
        <v>2.44</v>
      </c>
      <c r="F316" s="10">
        <v>0</v>
      </c>
      <c r="G316" s="7">
        <v>4</v>
      </c>
      <c r="H316" s="7">
        <v>0</v>
      </c>
      <c r="I316" s="10">
        <v>0</v>
      </c>
      <c r="J316" s="7">
        <v>2</v>
      </c>
      <c r="K316" s="7">
        <v>0</v>
      </c>
      <c r="L316" s="10">
        <v>0</v>
      </c>
      <c r="M316" s="10">
        <v>0</v>
      </c>
      <c r="N316" s="7">
        <v>0</v>
      </c>
      <c r="O316" s="7">
        <v>0.25</v>
      </c>
      <c r="P316" s="11">
        <v>0.233</v>
      </c>
      <c r="Q316" s="10">
        <v>0</v>
      </c>
      <c r="R316" s="7">
        <v>0</v>
      </c>
      <c r="S316" s="7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5.58</v>
      </c>
      <c r="AA316" s="10">
        <v>0</v>
      </c>
      <c r="AB316" s="14">
        <v>14.2</v>
      </c>
      <c r="AC316" s="10">
        <v>0</v>
      </c>
      <c r="AD316" s="10">
        <v>4.49</v>
      </c>
      <c r="AE316" s="10">
        <v>2.94</v>
      </c>
      <c r="AF316" s="10">
        <v>2.25</v>
      </c>
      <c r="AG316" s="10">
        <v>1.36</v>
      </c>
      <c r="AH316" s="10">
        <v>1.48</v>
      </c>
      <c r="AI316" s="10">
        <v>1.79</v>
      </c>
      <c r="AJ316" s="10">
        <v>1.48</v>
      </c>
      <c r="AK316" s="11">
        <v>0.779</v>
      </c>
      <c r="AL316" s="10">
        <v>0</v>
      </c>
      <c r="AM316" s="10">
        <v>3.82</v>
      </c>
      <c r="AN316" s="12">
        <v>0.25</v>
      </c>
      <c r="AO316" s="10">
        <v>3.05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</row>
    <row r="317" spans="1:49" s="16" customFormat="1" ht="12.75">
      <c r="A317" s="7" t="s">
        <v>784</v>
      </c>
      <c r="B317" s="20" t="s">
        <v>513</v>
      </c>
      <c r="C317" s="7" t="s">
        <v>83</v>
      </c>
      <c r="D317" s="9">
        <v>4.746261861094828</v>
      </c>
      <c r="E317" s="10">
        <v>1.3</v>
      </c>
      <c r="F317" s="10">
        <v>0</v>
      </c>
      <c r="G317" s="7">
        <v>4</v>
      </c>
      <c r="H317" s="7">
        <v>0</v>
      </c>
      <c r="I317" s="10">
        <v>0</v>
      </c>
      <c r="J317" s="7">
        <v>2</v>
      </c>
      <c r="K317" s="7">
        <v>0</v>
      </c>
      <c r="L317" s="10">
        <v>0</v>
      </c>
      <c r="M317" s="10">
        <v>0</v>
      </c>
      <c r="N317" s="7">
        <v>0</v>
      </c>
      <c r="O317" s="7">
        <v>0.125</v>
      </c>
      <c r="P317" s="11">
        <v>0.116</v>
      </c>
      <c r="Q317" s="10">
        <v>0</v>
      </c>
      <c r="R317" s="7">
        <v>0</v>
      </c>
      <c r="S317" s="7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4">
        <v>14.2</v>
      </c>
      <c r="AA317" s="10">
        <v>0</v>
      </c>
      <c r="AB317" s="14">
        <v>31.5</v>
      </c>
      <c r="AC317" s="10">
        <v>0</v>
      </c>
      <c r="AD317" s="10">
        <v>2.65</v>
      </c>
      <c r="AE317" s="10">
        <v>1.66</v>
      </c>
      <c r="AF317" s="10">
        <v>1.32</v>
      </c>
      <c r="AG317" s="10">
        <v>1.43</v>
      </c>
      <c r="AH317" s="11">
        <v>0.898</v>
      </c>
      <c r="AI317" s="10">
        <v>1.02</v>
      </c>
      <c r="AJ317" s="11">
        <v>0.898</v>
      </c>
      <c r="AK317" s="11">
        <v>0.83</v>
      </c>
      <c r="AL317" s="10">
        <v>0</v>
      </c>
      <c r="AM317" s="10">
        <v>2.2</v>
      </c>
      <c r="AN317" s="12">
        <v>0.125</v>
      </c>
      <c r="AO317" s="10">
        <v>1.69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</row>
    <row r="318" spans="1:49" s="16" customFormat="1" ht="12.75">
      <c r="A318" s="7" t="s">
        <v>785</v>
      </c>
      <c r="B318" s="20" t="s">
        <v>513</v>
      </c>
      <c r="C318" s="7" t="s">
        <v>83</v>
      </c>
      <c r="D318" s="9">
        <v>6.866644187463364</v>
      </c>
      <c r="E318" s="10">
        <v>1.89</v>
      </c>
      <c r="F318" s="10">
        <v>0</v>
      </c>
      <c r="G318" s="7">
        <v>4</v>
      </c>
      <c r="H318" s="7">
        <v>0</v>
      </c>
      <c r="I318" s="10">
        <v>0</v>
      </c>
      <c r="J318" s="7">
        <v>2</v>
      </c>
      <c r="K318" s="7">
        <v>0</v>
      </c>
      <c r="L318" s="10">
        <v>0</v>
      </c>
      <c r="M318" s="10">
        <v>0</v>
      </c>
      <c r="N318" s="7">
        <v>0</v>
      </c>
      <c r="O318" s="7">
        <v>0.1875</v>
      </c>
      <c r="P318" s="11">
        <v>0.174</v>
      </c>
      <c r="Q318" s="10">
        <v>0</v>
      </c>
      <c r="R318" s="7">
        <v>0</v>
      </c>
      <c r="S318" s="7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8.49</v>
      </c>
      <c r="AA318" s="10">
        <v>0</v>
      </c>
      <c r="AB318" s="14">
        <v>20</v>
      </c>
      <c r="AC318" s="10">
        <v>0</v>
      </c>
      <c r="AD318" s="10">
        <v>3.66</v>
      </c>
      <c r="AE318" s="10">
        <v>2.34</v>
      </c>
      <c r="AF318" s="10">
        <v>1.83</v>
      </c>
      <c r="AG318" s="10">
        <v>1.39</v>
      </c>
      <c r="AH318" s="10">
        <v>1.22</v>
      </c>
      <c r="AI318" s="10">
        <v>1.43</v>
      </c>
      <c r="AJ318" s="10">
        <v>1.22</v>
      </c>
      <c r="AK318" s="11">
        <v>0.804</v>
      </c>
      <c r="AL318" s="10">
        <v>0</v>
      </c>
      <c r="AM318" s="10">
        <v>3.08</v>
      </c>
      <c r="AN318" s="12">
        <v>0.1875</v>
      </c>
      <c r="AO318" s="10">
        <v>2.41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</row>
    <row r="319" spans="1:49" s="16" customFormat="1" ht="12.75">
      <c r="A319" s="7" t="s">
        <v>786</v>
      </c>
      <c r="B319" s="20" t="s">
        <v>513</v>
      </c>
      <c r="C319" s="7" t="s">
        <v>83</v>
      </c>
      <c r="D319" s="8">
        <v>12.093293169415546</v>
      </c>
      <c r="E319" s="10">
        <v>3.39</v>
      </c>
      <c r="F319" s="10">
        <v>0</v>
      </c>
      <c r="G319" s="7">
        <v>4</v>
      </c>
      <c r="H319" s="7">
        <v>0</v>
      </c>
      <c r="I319" s="10">
        <v>0</v>
      </c>
      <c r="J319" s="7">
        <v>2</v>
      </c>
      <c r="K319" s="7">
        <v>0</v>
      </c>
      <c r="L319" s="10">
        <v>0</v>
      </c>
      <c r="M319" s="10">
        <v>0</v>
      </c>
      <c r="N319" s="7">
        <v>0</v>
      </c>
      <c r="O319" s="7">
        <v>0.375</v>
      </c>
      <c r="P319" s="11">
        <v>0.349</v>
      </c>
      <c r="Q319" s="10">
        <v>0</v>
      </c>
      <c r="R319" s="7">
        <v>0</v>
      </c>
      <c r="S319" s="7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2.73</v>
      </c>
      <c r="AA319" s="10">
        <v>0</v>
      </c>
      <c r="AB319" s="10">
        <v>8.46</v>
      </c>
      <c r="AC319" s="10">
        <v>0</v>
      </c>
      <c r="AD319" s="10">
        <v>5.6</v>
      </c>
      <c r="AE319" s="10">
        <v>3.84</v>
      </c>
      <c r="AF319" s="10">
        <v>2.8</v>
      </c>
      <c r="AG319" s="10">
        <v>1.29</v>
      </c>
      <c r="AH319" s="10">
        <v>1.8</v>
      </c>
      <c r="AI319" s="10">
        <v>2.31</v>
      </c>
      <c r="AJ319" s="10">
        <v>1.8</v>
      </c>
      <c r="AK319" s="11">
        <v>0.729</v>
      </c>
      <c r="AL319" s="10">
        <v>0</v>
      </c>
      <c r="AM319" s="10">
        <v>4.83</v>
      </c>
      <c r="AN319" s="12">
        <v>0.375</v>
      </c>
      <c r="AO319" s="10">
        <v>4.04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</row>
    <row r="320" spans="1:49" s="16" customFormat="1" ht="12.75">
      <c r="A320" s="7" t="s">
        <v>787</v>
      </c>
      <c r="B320" s="20" t="s">
        <v>513</v>
      </c>
      <c r="C320" s="7" t="s">
        <v>83</v>
      </c>
      <c r="D320" s="8">
        <v>10.537625659881924</v>
      </c>
      <c r="E320" s="10">
        <v>2.94</v>
      </c>
      <c r="F320" s="10">
        <v>0</v>
      </c>
      <c r="G320" s="7">
        <v>4</v>
      </c>
      <c r="H320" s="7">
        <v>0</v>
      </c>
      <c r="I320" s="10">
        <v>0</v>
      </c>
      <c r="J320" s="7">
        <v>2</v>
      </c>
      <c r="K320" s="7">
        <v>0</v>
      </c>
      <c r="L320" s="10">
        <v>0</v>
      </c>
      <c r="M320" s="10">
        <v>0</v>
      </c>
      <c r="N320" s="7">
        <v>0</v>
      </c>
      <c r="O320" s="7">
        <v>0.3125</v>
      </c>
      <c r="P320" s="11">
        <v>0.291</v>
      </c>
      <c r="Q320" s="10">
        <v>0</v>
      </c>
      <c r="R320" s="7">
        <v>0</v>
      </c>
      <c r="S320" s="7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3.87</v>
      </c>
      <c r="AA320" s="10">
        <v>0</v>
      </c>
      <c r="AB320" s="14">
        <v>10.7</v>
      </c>
      <c r="AC320" s="10">
        <v>0</v>
      </c>
      <c r="AD320" s="10">
        <v>5.13</v>
      </c>
      <c r="AE320" s="10">
        <v>3.43</v>
      </c>
      <c r="AF320" s="10">
        <v>2.56</v>
      </c>
      <c r="AG320" s="10">
        <v>1.32</v>
      </c>
      <c r="AH320" s="10">
        <v>1.67</v>
      </c>
      <c r="AI320" s="10">
        <v>2.08</v>
      </c>
      <c r="AJ320" s="10">
        <v>1.67</v>
      </c>
      <c r="AK320" s="11">
        <v>0.754</v>
      </c>
      <c r="AL320" s="10">
        <v>0</v>
      </c>
      <c r="AM320" s="10">
        <v>4.4</v>
      </c>
      <c r="AN320" s="12">
        <v>0.3125</v>
      </c>
      <c r="AO320" s="10">
        <v>3.59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</row>
    <row r="321" spans="1:49" s="16" customFormat="1" ht="12.75">
      <c r="A321" s="7" t="s">
        <v>788</v>
      </c>
      <c r="B321" s="20" t="s">
        <v>513</v>
      </c>
      <c r="C321" s="7" t="s">
        <v>83</v>
      </c>
      <c r="D321" s="8">
        <v>10.479404636451266</v>
      </c>
      <c r="E321" s="10">
        <v>2.91</v>
      </c>
      <c r="F321" s="10">
        <v>0</v>
      </c>
      <c r="G321" s="7">
        <v>4</v>
      </c>
      <c r="H321" s="7">
        <v>0</v>
      </c>
      <c r="I321" s="10">
        <v>0</v>
      </c>
      <c r="J321" s="7">
        <v>3</v>
      </c>
      <c r="K321" s="7">
        <v>0</v>
      </c>
      <c r="L321" s="10">
        <v>0</v>
      </c>
      <c r="M321" s="10">
        <v>0</v>
      </c>
      <c r="N321" s="7">
        <v>0</v>
      </c>
      <c r="O321" s="7">
        <v>0.25</v>
      </c>
      <c r="P321" s="11">
        <v>0.233</v>
      </c>
      <c r="Q321" s="10">
        <v>0</v>
      </c>
      <c r="R321" s="7">
        <v>0</v>
      </c>
      <c r="S321" s="7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9.88</v>
      </c>
      <c r="AA321" s="10">
        <v>0</v>
      </c>
      <c r="AB321" s="14">
        <v>14.2</v>
      </c>
      <c r="AC321" s="10">
        <v>0</v>
      </c>
      <c r="AD321" s="10">
        <v>6.15</v>
      </c>
      <c r="AE321" s="10">
        <v>3.81</v>
      </c>
      <c r="AF321" s="10">
        <v>3.07</v>
      </c>
      <c r="AG321" s="10">
        <v>1.45</v>
      </c>
      <c r="AH321" s="10">
        <v>3.91</v>
      </c>
      <c r="AI321" s="10">
        <v>3.12</v>
      </c>
      <c r="AJ321" s="10">
        <v>2.61</v>
      </c>
      <c r="AK321" s="10">
        <v>1.16</v>
      </c>
      <c r="AL321" s="10">
        <v>0</v>
      </c>
      <c r="AM321" s="10">
        <v>7.96</v>
      </c>
      <c r="AN321" s="12">
        <v>0.25</v>
      </c>
      <c r="AO321" s="10">
        <v>4.81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</row>
    <row r="322" spans="1:49" s="16" customFormat="1" ht="12.75">
      <c r="A322" s="7" t="s">
        <v>789</v>
      </c>
      <c r="B322" s="20" t="s">
        <v>513</v>
      </c>
      <c r="C322" s="7" t="s">
        <v>83</v>
      </c>
      <c r="D322" s="9">
        <v>5.596956305539273</v>
      </c>
      <c r="E322" s="10">
        <v>1.54</v>
      </c>
      <c r="F322" s="10">
        <v>0</v>
      </c>
      <c r="G322" s="7">
        <v>4</v>
      </c>
      <c r="H322" s="7">
        <v>0</v>
      </c>
      <c r="I322" s="10">
        <v>0</v>
      </c>
      <c r="J322" s="7">
        <v>3</v>
      </c>
      <c r="K322" s="7">
        <v>0</v>
      </c>
      <c r="L322" s="10">
        <v>0</v>
      </c>
      <c r="M322" s="10">
        <v>0</v>
      </c>
      <c r="N322" s="7">
        <v>0</v>
      </c>
      <c r="O322" s="7">
        <v>0.125</v>
      </c>
      <c r="P322" s="11">
        <v>0.116</v>
      </c>
      <c r="Q322" s="10">
        <v>0</v>
      </c>
      <c r="R322" s="7">
        <v>0</v>
      </c>
      <c r="S322" s="7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4">
        <v>22.9</v>
      </c>
      <c r="AA322" s="10">
        <v>0</v>
      </c>
      <c r="AB322" s="14">
        <v>31.5</v>
      </c>
      <c r="AC322" s="10">
        <v>0</v>
      </c>
      <c r="AD322" s="10">
        <v>3.52</v>
      </c>
      <c r="AE322" s="10">
        <v>2.11</v>
      </c>
      <c r="AF322" s="10">
        <v>1.76</v>
      </c>
      <c r="AG322" s="10">
        <v>1.52</v>
      </c>
      <c r="AH322" s="10">
        <v>2.27</v>
      </c>
      <c r="AI322" s="10">
        <v>1.73</v>
      </c>
      <c r="AJ322" s="10">
        <v>1.51</v>
      </c>
      <c r="AK322" s="10">
        <v>1.21</v>
      </c>
      <c r="AL322" s="10">
        <v>0</v>
      </c>
      <c r="AM322" s="10">
        <v>4.38</v>
      </c>
      <c r="AN322" s="12">
        <v>0.125</v>
      </c>
      <c r="AO322" s="10">
        <v>2.59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</row>
    <row r="323" spans="1:49" s="16" customFormat="1" ht="12.75">
      <c r="A323" s="7" t="s">
        <v>790</v>
      </c>
      <c r="B323" s="20" t="s">
        <v>513</v>
      </c>
      <c r="C323" s="7" t="s">
        <v>83</v>
      </c>
      <c r="D323" s="9">
        <v>8.146088631907809</v>
      </c>
      <c r="E323" s="10">
        <v>2.24</v>
      </c>
      <c r="F323" s="10">
        <v>0</v>
      </c>
      <c r="G323" s="7">
        <v>4</v>
      </c>
      <c r="H323" s="7">
        <v>0</v>
      </c>
      <c r="I323" s="10">
        <v>0</v>
      </c>
      <c r="J323" s="7">
        <v>3</v>
      </c>
      <c r="K323" s="7">
        <v>0</v>
      </c>
      <c r="L323" s="10">
        <v>0</v>
      </c>
      <c r="M323" s="10">
        <v>0</v>
      </c>
      <c r="N323" s="7">
        <v>0</v>
      </c>
      <c r="O323" s="7">
        <v>0.1875</v>
      </c>
      <c r="P323" s="11">
        <v>0.174</v>
      </c>
      <c r="Q323" s="10">
        <v>0</v>
      </c>
      <c r="R323" s="7">
        <v>0</v>
      </c>
      <c r="S323" s="7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4">
        <v>14.2</v>
      </c>
      <c r="AA323" s="10">
        <v>0</v>
      </c>
      <c r="AB323" s="14">
        <v>20</v>
      </c>
      <c r="AC323" s="10">
        <v>0</v>
      </c>
      <c r="AD323" s="10">
        <v>4.93</v>
      </c>
      <c r="AE323" s="10">
        <v>3</v>
      </c>
      <c r="AF323" s="10">
        <v>2.47</v>
      </c>
      <c r="AG323" s="10">
        <v>1.49</v>
      </c>
      <c r="AH323" s="10">
        <v>3.16</v>
      </c>
      <c r="AI323" s="10">
        <v>2.46</v>
      </c>
      <c r="AJ323" s="10">
        <v>2.1</v>
      </c>
      <c r="AK323" s="10">
        <v>1.19</v>
      </c>
      <c r="AL323" s="10">
        <v>0</v>
      </c>
      <c r="AM323" s="10">
        <v>6.26</v>
      </c>
      <c r="AN323" s="12">
        <v>0.1875</v>
      </c>
      <c r="AO323" s="10">
        <v>3.74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</row>
    <row r="324" spans="1:49" s="16" customFormat="1" ht="12.75">
      <c r="A324" s="7" t="s">
        <v>791</v>
      </c>
      <c r="B324" s="20" t="s">
        <v>513</v>
      </c>
      <c r="C324" s="7" t="s">
        <v>83</v>
      </c>
      <c r="D324" s="8">
        <v>14.64537650274888</v>
      </c>
      <c r="E324" s="10">
        <v>4.09</v>
      </c>
      <c r="F324" s="10">
        <v>0</v>
      </c>
      <c r="G324" s="7">
        <v>4</v>
      </c>
      <c r="H324" s="7">
        <v>0</v>
      </c>
      <c r="I324" s="10">
        <v>0</v>
      </c>
      <c r="J324" s="7">
        <v>3</v>
      </c>
      <c r="K324" s="7">
        <v>0</v>
      </c>
      <c r="L324" s="10">
        <v>0</v>
      </c>
      <c r="M324" s="10">
        <v>0</v>
      </c>
      <c r="N324" s="7">
        <v>0</v>
      </c>
      <c r="O324" s="7">
        <v>0.375</v>
      </c>
      <c r="P324" s="11">
        <v>0.349</v>
      </c>
      <c r="Q324" s="10">
        <v>0</v>
      </c>
      <c r="R324" s="7">
        <v>0</v>
      </c>
      <c r="S324" s="7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5.6</v>
      </c>
      <c r="AA324" s="10">
        <v>0</v>
      </c>
      <c r="AB324" s="10">
        <v>8.46</v>
      </c>
      <c r="AC324" s="10">
        <v>0</v>
      </c>
      <c r="AD324" s="10">
        <v>7.93</v>
      </c>
      <c r="AE324" s="10">
        <v>5.12</v>
      </c>
      <c r="AF324" s="10">
        <v>3.97</v>
      </c>
      <c r="AG324" s="10">
        <v>1.39</v>
      </c>
      <c r="AH324" s="10">
        <v>5.01</v>
      </c>
      <c r="AI324" s="10">
        <v>4.18</v>
      </c>
      <c r="AJ324" s="10">
        <v>3.34</v>
      </c>
      <c r="AK324" s="10">
        <v>1.11</v>
      </c>
      <c r="AL324" s="10">
        <v>0</v>
      </c>
      <c r="AM324" s="14">
        <v>10.6</v>
      </c>
      <c r="AN324" s="12">
        <v>0.375</v>
      </c>
      <c r="AO324" s="10">
        <v>6.59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</row>
    <row r="325" spans="1:49" s="16" customFormat="1" ht="12.75">
      <c r="A325" s="7" t="s">
        <v>792</v>
      </c>
      <c r="B325" s="20" t="s">
        <v>513</v>
      </c>
      <c r="C325" s="7" t="s">
        <v>83</v>
      </c>
      <c r="D325" s="8">
        <v>12.667764548770812</v>
      </c>
      <c r="E325" s="10">
        <v>3.52</v>
      </c>
      <c r="F325" s="10">
        <v>0</v>
      </c>
      <c r="G325" s="7">
        <v>4</v>
      </c>
      <c r="H325" s="7">
        <v>0</v>
      </c>
      <c r="I325" s="10">
        <v>0</v>
      </c>
      <c r="J325" s="7">
        <v>3</v>
      </c>
      <c r="K325" s="7">
        <v>0</v>
      </c>
      <c r="L325" s="10">
        <v>0</v>
      </c>
      <c r="M325" s="10">
        <v>0</v>
      </c>
      <c r="N325" s="7">
        <v>0</v>
      </c>
      <c r="O325" s="7">
        <v>0.3125</v>
      </c>
      <c r="P325" s="11">
        <v>0.291</v>
      </c>
      <c r="Q325" s="10">
        <v>0</v>
      </c>
      <c r="R325" s="7">
        <v>0</v>
      </c>
      <c r="S325" s="7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7.31</v>
      </c>
      <c r="AA325" s="10">
        <v>0</v>
      </c>
      <c r="AB325" s="14">
        <v>10.7</v>
      </c>
      <c r="AC325" s="10">
        <v>0</v>
      </c>
      <c r="AD325" s="10">
        <v>7.14</v>
      </c>
      <c r="AE325" s="10">
        <v>4.51</v>
      </c>
      <c r="AF325" s="10">
        <v>3.57</v>
      </c>
      <c r="AG325" s="10">
        <v>1.42</v>
      </c>
      <c r="AH325" s="10">
        <v>4.52</v>
      </c>
      <c r="AI325" s="10">
        <v>3.69</v>
      </c>
      <c r="AJ325" s="10">
        <v>3.02</v>
      </c>
      <c r="AK325" s="10">
        <v>1.13</v>
      </c>
      <c r="AL325" s="10">
        <v>0</v>
      </c>
      <c r="AM325" s="10">
        <v>9.41</v>
      </c>
      <c r="AN325" s="12">
        <v>0.3125</v>
      </c>
      <c r="AO325" s="10">
        <v>5.75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</row>
    <row r="326" spans="1:49" s="16" customFormat="1" ht="12.75">
      <c r="A326" s="7" t="s">
        <v>793</v>
      </c>
      <c r="B326" s="20" t="s">
        <v>513</v>
      </c>
      <c r="C326" s="7" t="s">
        <v>83</v>
      </c>
      <c r="D326" s="8">
        <v>21.498316535680594</v>
      </c>
      <c r="E326" s="10">
        <v>6.02</v>
      </c>
      <c r="F326" s="10">
        <v>0</v>
      </c>
      <c r="G326" s="7">
        <v>4</v>
      </c>
      <c r="H326" s="7">
        <v>0</v>
      </c>
      <c r="I326" s="10">
        <v>0</v>
      </c>
      <c r="J326" s="7">
        <v>4</v>
      </c>
      <c r="K326" s="7">
        <v>0</v>
      </c>
      <c r="L326" s="10">
        <v>0</v>
      </c>
      <c r="M326" s="10">
        <v>0</v>
      </c>
      <c r="N326" s="7">
        <v>0</v>
      </c>
      <c r="O326" s="7">
        <v>0.5</v>
      </c>
      <c r="P326" s="11">
        <v>0.465</v>
      </c>
      <c r="Q326" s="10">
        <v>0</v>
      </c>
      <c r="R326" s="7">
        <v>0</v>
      </c>
      <c r="S326" s="7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5.6</v>
      </c>
      <c r="AA326" s="10">
        <v>0</v>
      </c>
      <c r="AB326" s="10">
        <v>5.6</v>
      </c>
      <c r="AC326" s="10">
        <v>0</v>
      </c>
      <c r="AD326" s="14">
        <v>11.9</v>
      </c>
      <c r="AE326" s="10">
        <v>7.7</v>
      </c>
      <c r="AF326" s="10">
        <v>5.97</v>
      </c>
      <c r="AG326" s="10">
        <v>1.41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4">
        <v>21</v>
      </c>
      <c r="AN326" s="10">
        <v>0</v>
      </c>
      <c r="AO326" s="14">
        <v>11.2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</row>
    <row r="327" spans="1:49" s="16" customFormat="1" ht="12.75">
      <c r="A327" s="7" t="s">
        <v>794</v>
      </c>
      <c r="B327" s="20" t="s">
        <v>513</v>
      </c>
      <c r="C327" s="7" t="s">
        <v>83</v>
      </c>
      <c r="D327" s="8">
        <v>12.180793525340155</v>
      </c>
      <c r="E327" s="10">
        <v>3.37</v>
      </c>
      <c r="F327" s="10">
        <v>0</v>
      </c>
      <c r="G327" s="7">
        <v>4</v>
      </c>
      <c r="H327" s="7">
        <v>0</v>
      </c>
      <c r="I327" s="10">
        <v>0</v>
      </c>
      <c r="J327" s="7">
        <v>4</v>
      </c>
      <c r="K327" s="7">
        <v>0</v>
      </c>
      <c r="L327" s="10">
        <v>0</v>
      </c>
      <c r="M327" s="10">
        <v>0</v>
      </c>
      <c r="N327" s="7">
        <v>0</v>
      </c>
      <c r="O327" s="7">
        <v>0.25</v>
      </c>
      <c r="P327" s="11">
        <v>0.233</v>
      </c>
      <c r="Q327" s="10">
        <v>0</v>
      </c>
      <c r="R327" s="7">
        <v>0</v>
      </c>
      <c r="S327" s="7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4">
        <v>14.2</v>
      </c>
      <c r="AA327" s="10">
        <v>0</v>
      </c>
      <c r="AB327" s="14">
        <v>14.2</v>
      </c>
      <c r="AC327" s="10">
        <v>0</v>
      </c>
      <c r="AD327" s="10">
        <v>7.8</v>
      </c>
      <c r="AE327" s="10">
        <v>4.69</v>
      </c>
      <c r="AF327" s="10">
        <v>3.9</v>
      </c>
      <c r="AG327" s="10">
        <v>1.52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4">
        <v>12.8</v>
      </c>
      <c r="AN327" s="10">
        <v>0</v>
      </c>
      <c r="AO327" s="10">
        <v>6.56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</row>
    <row r="328" spans="1:49" s="16" customFormat="1" ht="12.75">
      <c r="A328" s="7" t="s">
        <v>795</v>
      </c>
      <c r="B328" s="20" t="s">
        <v>513</v>
      </c>
      <c r="C328" s="7" t="s">
        <v>83</v>
      </c>
      <c r="D328" s="9">
        <v>6.447650749983717</v>
      </c>
      <c r="E328" s="10">
        <v>1.77</v>
      </c>
      <c r="F328" s="10">
        <v>0</v>
      </c>
      <c r="G328" s="7">
        <v>4</v>
      </c>
      <c r="H328" s="7">
        <v>0</v>
      </c>
      <c r="I328" s="10">
        <v>0</v>
      </c>
      <c r="J328" s="7">
        <v>4</v>
      </c>
      <c r="K328" s="7">
        <v>0</v>
      </c>
      <c r="L328" s="10">
        <v>0</v>
      </c>
      <c r="M328" s="10">
        <v>0</v>
      </c>
      <c r="N328" s="7">
        <v>0</v>
      </c>
      <c r="O328" s="7">
        <v>0.125</v>
      </c>
      <c r="P328" s="11">
        <v>0.116</v>
      </c>
      <c r="Q328" s="10">
        <v>0</v>
      </c>
      <c r="R328" s="7">
        <v>0</v>
      </c>
      <c r="S328" s="7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4">
        <v>31.5</v>
      </c>
      <c r="AA328" s="10">
        <v>0</v>
      </c>
      <c r="AB328" s="14">
        <v>31.5</v>
      </c>
      <c r="AC328" s="10">
        <v>0</v>
      </c>
      <c r="AD328" s="10">
        <v>4.4</v>
      </c>
      <c r="AE328" s="10">
        <v>2.56</v>
      </c>
      <c r="AF328" s="10">
        <v>2.2</v>
      </c>
      <c r="AG328" s="10">
        <v>1.58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6.91</v>
      </c>
      <c r="AN328" s="10">
        <v>0</v>
      </c>
      <c r="AO328" s="10">
        <v>3.49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</row>
    <row r="329" spans="1:49" s="16" customFormat="1" ht="12.75">
      <c r="A329" s="7" t="s">
        <v>796</v>
      </c>
      <c r="B329" s="20" t="s">
        <v>513</v>
      </c>
      <c r="C329" s="7" t="s">
        <v>83</v>
      </c>
      <c r="D329" s="9">
        <v>9.403047520796697</v>
      </c>
      <c r="E329" s="10">
        <v>2.58</v>
      </c>
      <c r="F329" s="10">
        <v>0</v>
      </c>
      <c r="G329" s="7">
        <v>4</v>
      </c>
      <c r="H329" s="7">
        <v>0</v>
      </c>
      <c r="I329" s="10">
        <v>0</v>
      </c>
      <c r="J329" s="7">
        <v>4</v>
      </c>
      <c r="K329" s="7">
        <v>0</v>
      </c>
      <c r="L329" s="10">
        <v>0</v>
      </c>
      <c r="M329" s="10">
        <v>0</v>
      </c>
      <c r="N329" s="7">
        <v>0</v>
      </c>
      <c r="O329" s="7">
        <v>0.1875</v>
      </c>
      <c r="P329" s="11">
        <v>0.174</v>
      </c>
      <c r="Q329" s="10">
        <v>0</v>
      </c>
      <c r="R329" s="7">
        <v>0</v>
      </c>
      <c r="S329" s="7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4">
        <v>20</v>
      </c>
      <c r="AA329" s="10">
        <v>0</v>
      </c>
      <c r="AB329" s="14">
        <v>20</v>
      </c>
      <c r="AC329" s="10">
        <v>0</v>
      </c>
      <c r="AD329" s="10">
        <v>6.21</v>
      </c>
      <c r="AE329" s="10">
        <v>3.67</v>
      </c>
      <c r="AF329" s="10">
        <v>3.1</v>
      </c>
      <c r="AG329" s="10">
        <v>1.55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4">
        <v>10</v>
      </c>
      <c r="AN329" s="10">
        <v>0</v>
      </c>
      <c r="AO329" s="10">
        <v>5.07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</row>
    <row r="330" spans="1:49" s="16" customFormat="1" ht="12.75">
      <c r="A330" s="7" t="s">
        <v>797</v>
      </c>
      <c r="B330" s="20" t="s">
        <v>513</v>
      </c>
      <c r="C330" s="7" t="s">
        <v>83</v>
      </c>
      <c r="D330" s="8">
        <v>17.197459836082214</v>
      </c>
      <c r="E330" s="10">
        <v>4.78</v>
      </c>
      <c r="F330" s="10">
        <v>0</v>
      </c>
      <c r="G330" s="7">
        <v>4</v>
      </c>
      <c r="H330" s="7">
        <v>0</v>
      </c>
      <c r="I330" s="10">
        <v>0</v>
      </c>
      <c r="J330" s="7">
        <v>4</v>
      </c>
      <c r="K330" s="7">
        <v>0</v>
      </c>
      <c r="L330" s="10">
        <v>0</v>
      </c>
      <c r="M330" s="10">
        <v>0</v>
      </c>
      <c r="N330" s="7">
        <v>0</v>
      </c>
      <c r="O330" s="7">
        <v>0.375</v>
      </c>
      <c r="P330" s="11">
        <v>0.349</v>
      </c>
      <c r="Q330" s="10">
        <v>0</v>
      </c>
      <c r="R330" s="7">
        <v>0</v>
      </c>
      <c r="S330" s="7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8.46</v>
      </c>
      <c r="AA330" s="10">
        <v>0</v>
      </c>
      <c r="AB330" s="10">
        <v>8.46</v>
      </c>
      <c r="AC330" s="10">
        <v>0</v>
      </c>
      <c r="AD330" s="14">
        <v>10.3</v>
      </c>
      <c r="AE330" s="10">
        <v>6.39</v>
      </c>
      <c r="AF330" s="10">
        <v>5.13</v>
      </c>
      <c r="AG330" s="10">
        <v>1.47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4">
        <v>17.5</v>
      </c>
      <c r="AN330" s="10">
        <v>0</v>
      </c>
      <c r="AO330" s="10">
        <v>9.14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</row>
    <row r="331" spans="1:49" s="16" customFormat="1" ht="12.75">
      <c r="A331" s="7" t="s">
        <v>798</v>
      </c>
      <c r="B331" s="20" t="s">
        <v>513</v>
      </c>
      <c r="C331" s="7" t="s">
        <v>83</v>
      </c>
      <c r="D331" s="8">
        <v>14.778602882104146</v>
      </c>
      <c r="E331" s="10">
        <v>4.1</v>
      </c>
      <c r="F331" s="10">
        <v>0</v>
      </c>
      <c r="G331" s="7">
        <v>4</v>
      </c>
      <c r="H331" s="7">
        <v>0</v>
      </c>
      <c r="I331" s="10">
        <v>0</v>
      </c>
      <c r="J331" s="7">
        <v>4</v>
      </c>
      <c r="K331" s="7">
        <v>0</v>
      </c>
      <c r="L331" s="10">
        <v>0</v>
      </c>
      <c r="M331" s="10">
        <v>0</v>
      </c>
      <c r="N331" s="7">
        <v>0</v>
      </c>
      <c r="O331" s="7">
        <v>0.3125</v>
      </c>
      <c r="P331" s="11">
        <v>0.291</v>
      </c>
      <c r="Q331" s="10">
        <v>0</v>
      </c>
      <c r="R331" s="7">
        <v>0</v>
      </c>
      <c r="S331" s="7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4">
        <v>10.7</v>
      </c>
      <c r="AA331" s="10">
        <v>0</v>
      </c>
      <c r="AB331" s="14">
        <v>10.7</v>
      </c>
      <c r="AC331" s="10">
        <v>0</v>
      </c>
      <c r="AD331" s="10">
        <v>9.14</v>
      </c>
      <c r="AE331" s="10">
        <v>5.59</v>
      </c>
      <c r="AF331" s="10">
        <v>4.57</v>
      </c>
      <c r="AG331" s="10">
        <v>1.49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4">
        <v>15.3</v>
      </c>
      <c r="AN331" s="10">
        <v>0</v>
      </c>
      <c r="AO331" s="10">
        <v>7.91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</row>
    <row r="332" spans="1:49" s="16" customFormat="1" ht="12.75">
      <c r="A332" s="20" t="s">
        <v>799</v>
      </c>
      <c r="B332" s="20" t="s">
        <v>513</v>
      </c>
      <c r="C332" s="7" t="s">
        <v>83</v>
      </c>
      <c r="D332" s="8">
        <v>14.457732437532494</v>
      </c>
      <c r="E332" s="10">
        <v>3.97</v>
      </c>
      <c r="F332" s="10">
        <v>0</v>
      </c>
      <c r="G332" s="7">
        <v>0</v>
      </c>
      <c r="H332" s="7">
        <v>5.5</v>
      </c>
      <c r="I332" s="10">
        <v>0</v>
      </c>
      <c r="J332" s="7">
        <v>0</v>
      </c>
      <c r="K332" s="7">
        <v>0</v>
      </c>
      <c r="L332" s="10">
        <v>0</v>
      </c>
      <c r="M332" s="10">
        <v>0</v>
      </c>
      <c r="N332" s="7">
        <v>0</v>
      </c>
      <c r="O332" s="7">
        <v>0.258</v>
      </c>
      <c r="P332" s="11">
        <v>0.24</v>
      </c>
      <c r="Q332" s="10">
        <v>0</v>
      </c>
      <c r="R332" s="7">
        <v>0</v>
      </c>
      <c r="S332" s="7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4">
        <v>22.9</v>
      </c>
      <c r="AD332" s="14">
        <v>13.7</v>
      </c>
      <c r="AE332" s="10">
        <v>6.64</v>
      </c>
      <c r="AF332" s="10">
        <v>5</v>
      </c>
      <c r="AG332" s="10">
        <v>1.86</v>
      </c>
      <c r="AH332" s="14">
        <v>13.7</v>
      </c>
      <c r="AI332" s="10">
        <v>6.64</v>
      </c>
      <c r="AJ332" s="10">
        <v>5</v>
      </c>
      <c r="AK332" s="10">
        <v>1.86</v>
      </c>
      <c r="AL332" s="10">
        <v>0</v>
      </c>
      <c r="AM332" s="14">
        <v>27.5</v>
      </c>
      <c r="AN332" s="10">
        <v>0</v>
      </c>
      <c r="AO332" s="14">
        <v>10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</row>
    <row r="333" spans="1:49" s="16" customFormat="1" ht="12.75">
      <c r="A333" s="20" t="s">
        <v>800</v>
      </c>
      <c r="B333" s="20" t="s">
        <v>513</v>
      </c>
      <c r="C333" s="7" t="s">
        <v>83</v>
      </c>
      <c r="D333" s="8">
        <v>20.545116019081686</v>
      </c>
      <c r="E333" s="10">
        <v>5.65</v>
      </c>
      <c r="F333" s="10">
        <v>0</v>
      </c>
      <c r="G333" s="7">
        <v>0</v>
      </c>
      <c r="H333" s="7">
        <v>5.5</v>
      </c>
      <c r="I333" s="10">
        <v>0</v>
      </c>
      <c r="J333" s="7">
        <v>0</v>
      </c>
      <c r="K333" s="7">
        <v>0</v>
      </c>
      <c r="L333" s="10">
        <v>0</v>
      </c>
      <c r="M333" s="10">
        <v>0</v>
      </c>
      <c r="N333" s="7">
        <v>0</v>
      </c>
      <c r="O333" s="7">
        <v>0.375</v>
      </c>
      <c r="P333" s="11">
        <v>0.349</v>
      </c>
      <c r="Q333" s="10">
        <v>0</v>
      </c>
      <c r="R333" s="7">
        <v>0</v>
      </c>
      <c r="S333" s="7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4">
        <v>15.8</v>
      </c>
      <c r="AD333" s="14">
        <v>18.8</v>
      </c>
      <c r="AE333" s="10">
        <v>9.27</v>
      </c>
      <c r="AF333" s="10">
        <v>6.84</v>
      </c>
      <c r="AG333" s="10">
        <v>1.83</v>
      </c>
      <c r="AH333" s="14">
        <v>18.8</v>
      </c>
      <c r="AI333" s="10">
        <v>9.27</v>
      </c>
      <c r="AJ333" s="10">
        <v>6.84</v>
      </c>
      <c r="AK333" s="10">
        <v>1.83</v>
      </c>
      <c r="AL333" s="10">
        <v>0</v>
      </c>
      <c r="AM333" s="14">
        <v>37.6</v>
      </c>
      <c r="AN333" s="10">
        <v>0</v>
      </c>
      <c r="AO333" s="14">
        <v>13.7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</row>
    <row r="334" spans="1:49" s="16" customFormat="1" ht="12.75">
      <c r="A334" s="20" t="s">
        <v>801</v>
      </c>
      <c r="B334" s="20" t="s">
        <v>513</v>
      </c>
      <c r="C334" s="7" t="s">
        <v>83</v>
      </c>
      <c r="D334" s="8">
        <v>26.72535417116317</v>
      </c>
      <c r="E334" s="10">
        <v>7.36</v>
      </c>
      <c r="F334" s="10">
        <v>0</v>
      </c>
      <c r="G334" s="7">
        <v>0</v>
      </c>
      <c r="H334" s="7">
        <v>5.5</v>
      </c>
      <c r="I334" s="10">
        <v>0</v>
      </c>
      <c r="J334" s="7">
        <v>0</v>
      </c>
      <c r="K334" s="7">
        <v>0</v>
      </c>
      <c r="L334" s="10">
        <v>0</v>
      </c>
      <c r="M334" s="10">
        <v>0</v>
      </c>
      <c r="N334" s="7">
        <v>0</v>
      </c>
      <c r="O334" s="7">
        <v>0.5</v>
      </c>
      <c r="P334" s="11">
        <v>0.465</v>
      </c>
      <c r="Q334" s="10">
        <v>0</v>
      </c>
      <c r="R334" s="7">
        <v>0</v>
      </c>
      <c r="S334" s="7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4">
        <v>11.8</v>
      </c>
      <c r="AD334" s="14">
        <v>23.5</v>
      </c>
      <c r="AE334" s="14">
        <v>11.8</v>
      </c>
      <c r="AF334" s="10">
        <v>8.55</v>
      </c>
      <c r="AG334" s="10">
        <v>1.79</v>
      </c>
      <c r="AH334" s="14">
        <v>23.5</v>
      </c>
      <c r="AI334" s="14">
        <v>11.8</v>
      </c>
      <c r="AJ334" s="10">
        <v>8.55</v>
      </c>
      <c r="AK334" s="10">
        <v>1.79</v>
      </c>
      <c r="AL334" s="10">
        <v>0</v>
      </c>
      <c r="AM334" s="14">
        <v>47</v>
      </c>
      <c r="AN334" s="10">
        <v>0</v>
      </c>
      <c r="AO334" s="14">
        <v>17.1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</row>
    <row r="335" spans="1:49" s="16" customFormat="1" ht="12.75">
      <c r="A335" s="20" t="s">
        <v>802</v>
      </c>
      <c r="B335" s="20" t="s">
        <v>513</v>
      </c>
      <c r="C335" s="7" t="s">
        <v>83</v>
      </c>
      <c r="D335" s="9">
        <v>7.776928401825113</v>
      </c>
      <c r="E335" s="10">
        <v>2.12</v>
      </c>
      <c r="F335" s="10">
        <v>0</v>
      </c>
      <c r="G335" s="7">
        <v>0</v>
      </c>
      <c r="H335" s="7">
        <v>5.563</v>
      </c>
      <c r="I335" s="10">
        <v>0</v>
      </c>
      <c r="J335" s="7">
        <v>0</v>
      </c>
      <c r="K335" s="7">
        <v>0</v>
      </c>
      <c r="L335" s="10">
        <v>0</v>
      </c>
      <c r="M335" s="10">
        <v>0</v>
      </c>
      <c r="N335" s="7">
        <v>0</v>
      </c>
      <c r="O335" s="7">
        <v>0.134</v>
      </c>
      <c r="P335" s="11">
        <v>0.124</v>
      </c>
      <c r="Q335" s="10">
        <v>0</v>
      </c>
      <c r="R335" s="7">
        <v>0</v>
      </c>
      <c r="S335" s="7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4">
        <v>44.9</v>
      </c>
      <c r="AD335" s="10">
        <v>7.84</v>
      </c>
      <c r="AE335" s="10">
        <v>3.67</v>
      </c>
      <c r="AF335" s="10">
        <v>2.82</v>
      </c>
      <c r="AG335" s="10">
        <v>1.92</v>
      </c>
      <c r="AH335" s="10">
        <v>7.84</v>
      </c>
      <c r="AI335" s="10">
        <v>3.67</v>
      </c>
      <c r="AJ335" s="10">
        <v>2.82</v>
      </c>
      <c r="AK335" s="10">
        <v>1.92</v>
      </c>
      <c r="AL335" s="10">
        <v>0</v>
      </c>
      <c r="AM335" s="14">
        <v>15.7</v>
      </c>
      <c r="AN335" s="10">
        <v>0</v>
      </c>
      <c r="AO335" s="10">
        <v>5.64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</row>
    <row r="336" spans="1:49" s="16" customFormat="1" ht="12.75">
      <c r="A336" s="20" t="s">
        <v>803</v>
      </c>
      <c r="B336" s="20" t="s">
        <v>513</v>
      </c>
      <c r="C336" s="7" t="s">
        <v>83</v>
      </c>
      <c r="D336" s="8">
        <v>10.802388155984158</v>
      </c>
      <c r="E336" s="10">
        <v>2.95</v>
      </c>
      <c r="F336" s="10">
        <v>0</v>
      </c>
      <c r="G336" s="7">
        <v>0</v>
      </c>
      <c r="H336" s="7">
        <v>5.563</v>
      </c>
      <c r="I336" s="10">
        <v>0</v>
      </c>
      <c r="J336" s="7">
        <v>0</v>
      </c>
      <c r="K336" s="7">
        <v>0</v>
      </c>
      <c r="L336" s="10">
        <v>0</v>
      </c>
      <c r="M336" s="10">
        <v>0</v>
      </c>
      <c r="N336" s="7">
        <v>0</v>
      </c>
      <c r="O336" s="7">
        <v>0.1875</v>
      </c>
      <c r="P336" s="11">
        <v>0.174</v>
      </c>
      <c r="Q336" s="10">
        <v>0</v>
      </c>
      <c r="R336" s="7">
        <v>0</v>
      </c>
      <c r="S336" s="7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4">
        <v>32</v>
      </c>
      <c r="AD336" s="14">
        <v>10.7</v>
      </c>
      <c r="AE336" s="10">
        <v>5.05</v>
      </c>
      <c r="AF336" s="10">
        <v>3.85</v>
      </c>
      <c r="AG336" s="10">
        <v>1.91</v>
      </c>
      <c r="AH336" s="14">
        <v>10.7</v>
      </c>
      <c r="AI336" s="10">
        <v>5.05</v>
      </c>
      <c r="AJ336" s="10">
        <v>3.85</v>
      </c>
      <c r="AK336" s="10">
        <v>1.91</v>
      </c>
      <c r="AL336" s="10">
        <v>0</v>
      </c>
      <c r="AM336" s="14">
        <v>21.4</v>
      </c>
      <c r="AN336" s="10">
        <v>0</v>
      </c>
      <c r="AO336" s="10">
        <v>7.7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</row>
    <row r="337" spans="1:49" s="16" customFormat="1" ht="12.75">
      <c r="A337" s="20" t="s">
        <v>804</v>
      </c>
      <c r="B337" s="20" t="s">
        <v>513</v>
      </c>
      <c r="C337" s="7" t="s">
        <v>83</v>
      </c>
      <c r="D337" s="8">
        <v>14.631490000211729</v>
      </c>
      <c r="E337" s="10">
        <v>4.01</v>
      </c>
      <c r="F337" s="10">
        <v>0</v>
      </c>
      <c r="G337" s="7">
        <v>0</v>
      </c>
      <c r="H337" s="7">
        <v>5.563</v>
      </c>
      <c r="I337" s="10">
        <v>0</v>
      </c>
      <c r="J337" s="7">
        <v>0</v>
      </c>
      <c r="K337" s="7">
        <v>0</v>
      </c>
      <c r="L337" s="10">
        <v>0</v>
      </c>
      <c r="M337" s="10">
        <v>0</v>
      </c>
      <c r="N337" s="7">
        <v>0</v>
      </c>
      <c r="O337" s="7">
        <v>0.258</v>
      </c>
      <c r="P337" s="11">
        <v>0.24</v>
      </c>
      <c r="Q337" s="10">
        <v>0</v>
      </c>
      <c r="R337" s="7">
        <v>0</v>
      </c>
      <c r="S337" s="7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4">
        <v>23.2</v>
      </c>
      <c r="AD337" s="14">
        <v>14.2</v>
      </c>
      <c r="AE337" s="10">
        <v>6.8</v>
      </c>
      <c r="AF337" s="10">
        <v>5.12</v>
      </c>
      <c r="AG337" s="10">
        <v>1.88</v>
      </c>
      <c r="AH337" s="14">
        <v>14.2</v>
      </c>
      <c r="AI337" s="10">
        <v>6.8</v>
      </c>
      <c r="AJ337" s="10">
        <v>5.12</v>
      </c>
      <c r="AK337" s="10">
        <v>1.88</v>
      </c>
      <c r="AL337" s="10">
        <v>0</v>
      </c>
      <c r="AM337" s="14">
        <v>28.5</v>
      </c>
      <c r="AN337" s="10">
        <v>0</v>
      </c>
      <c r="AO337" s="14">
        <v>10.2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</row>
    <row r="338" spans="1:49" s="16" customFormat="1" ht="12.75">
      <c r="A338" s="20" t="s">
        <v>805</v>
      </c>
      <c r="B338" s="20" t="s">
        <v>513</v>
      </c>
      <c r="C338" s="7" t="s">
        <v>83</v>
      </c>
      <c r="D338" s="8">
        <v>20.797670615999177</v>
      </c>
      <c r="E338" s="10">
        <v>5.72</v>
      </c>
      <c r="F338" s="10">
        <v>0</v>
      </c>
      <c r="G338" s="7">
        <v>0</v>
      </c>
      <c r="H338" s="7">
        <v>5.563</v>
      </c>
      <c r="I338" s="10">
        <v>0</v>
      </c>
      <c r="J338" s="7">
        <v>0</v>
      </c>
      <c r="K338" s="7">
        <v>0</v>
      </c>
      <c r="L338" s="10">
        <v>0</v>
      </c>
      <c r="M338" s="10">
        <v>0</v>
      </c>
      <c r="N338" s="7">
        <v>0</v>
      </c>
      <c r="O338" s="7">
        <v>0.375</v>
      </c>
      <c r="P338" s="11">
        <v>0.349</v>
      </c>
      <c r="Q338" s="10">
        <v>0</v>
      </c>
      <c r="R338" s="7">
        <v>0</v>
      </c>
      <c r="S338" s="7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4">
        <v>15.9</v>
      </c>
      <c r="AD338" s="14">
        <v>19.5</v>
      </c>
      <c r="AE338" s="10">
        <v>9.5</v>
      </c>
      <c r="AF338" s="10">
        <v>7.02</v>
      </c>
      <c r="AG338" s="10">
        <v>1.85</v>
      </c>
      <c r="AH338" s="14">
        <v>19.5</v>
      </c>
      <c r="AI338" s="10">
        <v>9.5</v>
      </c>
      <c r="AJ338" s="10">
        <v>7.02</v>
      </c>
      <c r="AK338" s="10">
        <v>1.85</v>
      </c>
      <c r="AL338" s="10">
        <v>0</v>
      </c>
      <c r="AM338" s="14">
        <v>39</v>
      </c>
      <c r="AN338" s="10">
        <v>0</v>
      </c>
      <c r="AO338" s="14">
        <v>14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</row>
    <row r="339" spans="1:49" s="16" customFormat="1" ht="12.75">
      <c r="A339" s="20" t="s">
        <v>806</v>
      </c>
      <c r="B339" s="20" t="s">
        <v>513</v>
      </c>
      <c r="C339" s="7" t="s">
        <v>83</v>
      </c>
      <c r="D339" s="8">
        <v>27.06209363371982</v>
      </c>
      <c r="E339" s="10">
        <v>7.45</v>
      </c>
      <c r="F339" s="10">
        <v>0</v>
      </c>
      <c r="G339" s="7">
        <v>0</v>
      </c>
      <c r="H339" s="7">
        <v>5.563</v>
      </c>
      <c r="I339" s="10">
        <v>0</v>
      </c>
      <c r="J339" s="7">
        <v>0</v>
      </c>
      <c r="K339" s="7">
        <v>0</v>
      </c>
      <c r="L339" s="10">
        <v>0</v>
      </c>
      <c r="M339" s="10">
        <v>0</v>
      </c>
      <c r="N339" s="7">
        <v>0</v>
      </c>
      <c r="O339" s="7">
        <v>0.5</v>
      </c>
      <c r="P339" s="11">
        <v>0.465</v>
      </c>
      <c r="Q339" s="10">
        <v>0</v>
      </c>
      <c r="R339" s="7">
        <v>0</v>
      </c>
      <c r="S339" s="7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4">
        <v>12</v>
      </c>
      <c r="AD339" s="14">
        <v>24.4</v>
      </c>
      <c r="AE339" s="14">
        <v>12.1</v>
      </c>
      <c r="AF339" s="10">
        <v>8.77</v>
      </c>
      <c r="AG339" s="10">
        <v>1.81</v>
      </c>
      <c r="AH339" s="14">
        <v>24.4</v>
      </c>
      <c r="AI339" s="14">
        <v>12.1</v>
      </c>
      <c r="AJ339" s="10">
        <v>8.77</v>
      </c>
      <c r="AK339" s="10">
        <v>1.81</v>
      </c>
      <c r="AL339" s="10">
        <v>0</v>
      </c>
      <c r="AM339" s="14">
        <v>48.8</v>
      </c>
      <c r="AN339" s="10">
        <v>0</v>
      </c>
      <c r="AO339" s="14">
        <v>17.5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</row>
    <row r="340" spans="1:49" s="16" customFormat="1" ht="12.75">
      <c r="A340" s="7" t="s">
        <v>807</v>
      </c>
      <c r="B340" s="20" t="s">
        <v>513</v>
      </c>
      <c r="C340" s="7" t="s">
        <v>83</v>
      </c>
      <c r="D340" s="8">
        <v>17.28496019200682</v>
      </c>
      <c r="E340" s="10">
        <v>4.77</v>
      </c>
      <c r="F340" s="10">
        <v>0</v>
      </c>
      <c r="G340" s="7">
        <v>5.5</v>
      </c>
      <c r="H340" s="7">
        <v>0</v>
      </c>
      <c r="I340" s="10">
        <v>0</v>
      </c>
      <c r="J340" s="7">
        <v>5.5</v>
      </c>
      <c r="K340" s="7">
        <v>0</v>
      </c>
      <c r="L340" s="10">
        <v>0</v>
      </c>
      <c r="M340" s="10">
        <v>0</v>
      </c>
      <c r="N340" s="7">
        <v>0</v>
      </c>
      <c r="O340" s="7">
        <v>0.25</v>
      </c>
      <c r="P340" s="11">
        <v>0.233</v>
      </c>
      <c r="Q340" s="10">
        <v>0</v>
      </c>
      <c r="R340" s="7">
        <v>0</v>
      </c>
      <c r="S340" s="7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4">
        <v>20.6</v>
      </c>
      <c r="AA340" s="10">
        <v>0</v>
      </c>
      <c r="AB340" s="14">
        <v>20.6</v>
      </c>
      <c r="AC340" s="10">
        <v>0</v>
      </c>
      <c r="AD340" s="14">
        <v>21.7</v>
      </c>
      <c r="AE340" s="10">
        <v>9.32</v>
      </c>
      <c r="AF340" s="10">
        <v>7.9</v>
      </c>
      <c r="AG340" s="10">
        <v>2.13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4">
        <v>34.8</v>
      </c>
      <c r="AN340" s="10">
        <v>0</v>
      </c>
      <c r="AO340" s="14">
        <v>12.9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</row>
    <row r="341" spans="1:49" s="16" customFormat="1" ht="12.75">
      <c r="A341" s="7" t="s">
        <v>808</v>
      </c>
      <c r="B341" s="20" t="s">
        <v>513</v>
      </c>
      <c r="C341" s="7" t="s">
        <v>83</v>
      </c>
      <c r="D341" s="9">
        <v>8.99973408331705</v>
      </c>
      <c r="E341" s="10">
        <v>2.46</v>
      </c>
      <c r="F341" s="10">
        <v>0</v>
      </c>
      <c r="G341" s="7">
        <v>5.5</v>
      </c>
      <c r="H341" s="7">
        <v>0</v>
      </c>
      <c r="I341" s="10">
        <v>0</v>
      </c>
      <c r="J341" s="7">
        <v>5.5</v>
      </c>
      <c r="K341" s="7">
        <v>0</v>
      </c>
      <c r="L341" s="10">
        <v>0</v>
      </c>
      <c r="M341" s="10">
        <v>0</v>
      </c>
      <c r="N341" s="7">
        <v>0</v>
      </c>
      <c r="O341" s="7">
        <v>0.125</v>
      </c>
      <c r="P341" s="11">
        <v>0.116</v>
      </c>
      <c r="Q341" s="10">
        <v>0</v>
      </c>
      <c r="R341" s="7">
        <v>0</v>
      </c>
      <c r="S341" s="7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4">
        <v>44.4</v>
      </c>
      <c r="AA341" s="10">
        <v>0</v>
      </c>
      <c r="AB341" s="14">
        <v>44.4</v>
      </c>
      <c r="AC341" s="10">
        <v>0</v>
      </c>
      <c r="AD341" s="14">
        <v>11.8</v>
      </c>
      <c r="AE341" s="10">
        <v>4.95</v>
      </c>
      <c r="AF341" s="10">
        <v>4.3</v>
      </c>
      <c r="AG341" s="10">
        <v>2.19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4">
        <v>18.3</v>
      </c>
      <c r="AN341" s="10">
        <v>0</v>
      </c>
      <c r="AO341" s="10">
        <v>6.72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</row>
    <row r="342" spans="1:49" s="16" customFormat="1" ht="12.75">
      <c r="A342" s="7" t="s">
        <v>809</v>
      </c>
      <c r="B342" s="20" t="s">
        <v>513</v>
      </c>
      <c r="C342" s="7" t="s">
        <v>83</v>
      </c>
      <c r="D342" s="8">
        <v>13.231172520796697</v>
      </c>
      <c r="E342" s="10">
        <v>3.63</v>
      </c>
      <c r="F342" s="10">
        <v>0</v>
      </c>
      <c r="G342" s="7">
        <v>5.5</v>
      </c>
      <c r="H342" s="7">
        <v>0</v>
      </c>
      <c r="I342" s="10">
        <v>0</v>
      </c>
      <c r="J342" s="7">
        <v>5.5</v>
      </c>
      <c r="K342" s="7">
        <v>0</v>
      </c>
      <c r="L342" s="10">
        <v>0</v>
      </c>
      <c r="M342" s="10">
        <v>0</v>
      </c>
      <c r="N342" s="7">
        <v>0</v>
      </c>
      <c r="O342" s="7">
        <v>0.1875</v>
      </c>
      <c r="P342" s="11">
        <v>0.174</v>
      </c>
      <c r="Q342" s="10">
        <v>0</v>
      </c>
      <c r="R342" s="7">
        <v>0</v>
      </c>
      <c r="S342" s="7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4">
        <v>28.6</v>
      </c>
      <c r="AA342" s="10">
        <v>0</v>
      </c>
      <c r="AB342" s="14">
        <v>28.6</v>
      </c>
      <c r="AC342" s="10">
        <v>0</v>
      </c>
      <c r="AD342" s="14">
        <v>17</v>
      </c>
      <c r="AE342" s="10">
        <v>7.19</v>
      </c>
      <c r="AF342" s="10">
        <v>6.17</v>
      </c>
      <c r="AG342" s="10">
        <v>2.16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4">
        <v>26.7</v>
      </c>
      <c r="AN342" s="10">
        <v>0</v>
      </c>
      <c r="AO342" s="10">
        <v>9.85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</row>
    <row r="343" spans="1:49" s="16" customFormat="1" ht="12.75">
      <c r="A343" s="7" t="s">
        <v>810</v>
      </c>
      <c r="B343" s="20" t="s">
        <v>513</v>
      </c>
      <c r="C343" s="7" t="s">
        <v>83</v>
      </c>
      <c r="D343" s="8">
        <v>24.853709836082217</v>
      </c>
      <c r="E343" s="10">
        <v>6.88</v>
      </c>
      <c r="F343" s="10">
        <v>0</v>
      </c>
      <c r="G343" s="7">
        <v>5.5</v>
      </c>
      <c r="H343" s="7">
        <v>0</v>
      </c>
      <c r="I343" s="10">
        <v>0</v>
      </c>
      <c r="J343" s="7">
        <v>5.5</v>
      </c>
      <c r="K343" s="7">
        <v>0</v>
      </c>
      <c r="L343" s="10">
        <v>0</v>
      </c>
      <c r="M343" s="10">
        <v>0</v>
      </c>
      <c r="N343" s="7">
        <v>0</v>
      </c>
      <c r="O343" s="7">
        <v>0.375</v>
      </c>
      <c r="P343" s="11">
        <v>0.349</v>
      </c>
      <c r="Q343" s="10">
        <v>0</v>
      </c>
      <c r="R343" s="7">
        <v>0</v>
      </c>
      <c r="S343" s="7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4">
        <v>12.8</v>
      </c>
      <c r="AA343" s="10">
        <v>0</v>
      </c>
      <c r="AB343" s="14">
        <v>12.8</v>
      </c>
      <c r="AC343" s="10">
        <v>0</v>
      </c>
      <c r="AD343" s="14">
        <v>29.7</v>
      </c>
      <c r="AE343" s="14">
        <v>13.1</v>
      </c>
      <c r="AF343" s="14">
        <v>10.8</v>
      </c>
      <c r="AG343" s="10">
        <v>2.08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4">
        <v>49</v>
      </c>
      <c r="AN343" s="10">
        <v>0</v>
      </c>
      <c r="AO343" s="14">
        <v>18.4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</row>
    <row r="344" spans="1:49" s="16" customFormat="1" ht="12.75">
      <c r="A344" s="7" t="s">
        <v>811</v>
      </c>
      <c r="B344" s="20" t="s">
        <v>513</v>
      </c>
      <c r="C344" s="7" t="s">
        <v>83</v>
      </c>
      <c r="D344" s="8">
        <v>21.158811215437474</v>
      </c>
      <c r="E344" s="10">
        <v>5.85</v>
      </c>
      <c r="F344" s="10">
        <v>0</v>
      </c>
      <c r="G344" s="7">
        <v>5.5</v>
      </c>
      <c r="H344" s="7">
        <v>0</v>
      </c>
      <c r="I344" s="10">
        <v>0</v>
      </c>
      <c r="J344" s="7">
        <v>5.5</v>
      </c>
      <c r="K344" s="7">
        <v>0</v>
      </c>
      <c r="L344" s="10">
        <v>0</v>
      </c>
      <c r="M344" s="10">
        <v>0</v>
      </c>
      <c r="N344" s="7">
        <v>0</v>
      </c>
      <c r="O344" s="7">
        <v>0.3125</v>
      </c>
      <c r="P344" s="11">
        <v>0.291</v>
      </c>
      <c r="Q344" s="10">
        <v>0</v>
      </c>
      <c r="R344" s="7">
        <v>0</v>
      </c>
      <c r="S344" s="7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4">
        <v>15.9</v>
      </c>
      <c r="AA344" s="10">
        <v>0</v>
      </c>
      <c r="AB344" s="14">
        <v>15.9</v>
      </c>
      <c r="AC344" s="10">
        <v>0</v>
      </c>
      <c r="AD344" s="14">
        <v>25.9</v>
      </c>
      <c r="AE344" s="14">
        <v>11.3</v>
      </c>
      <c r="AF344" s="10">
        <v>9.43</v>
      </c>
      <c r="AG344" s="10">
        <v>2.11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4">
        <v>42.2</v>
      </c>
      <c r="AN344" s="10">
        <v>0</v>
      </c>
      <c r="AO344" s="14">
        <v>15.7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</row>
    <row r="345" spans="1:49" s="16" customFormat="1" ht="12.75">
      <c r="A345" s="20" t="s">
        <v>812</v>
      </c>
      <c r="B345" s="20" t="s">
        <v>513</v>
      </c>
      <c r="C345" s="7" t="s">
        <v>83</v>
      </c>
      <c r="D345" s="9">
        <v>6.514305079221023</v>
      </c>
      <c r="E345" s="10">
        <v>1.78</v>
      </c>
      <c r="F345" s="10">
        <v>0</v>
      </c>
      <c r="G345" s="7">
        <v>0</v>
      </c>
      <c r="H345" s="7">
        <v>5</v>
      </c>
      <c r="I345" s="10">
        <v>0</v>
      </c>
      <c r="J345" s="7">
        <v>0</v>
      </c>
      <c r="K345" s="7">
        <v>0</v>
      </c>
      <c r="L345" s="10">
        <v>0</v>
      </c>
      <c r="M345" s="10">
        <v>0</v>
      </c>
      <c r="N345" s="7">
        <v>0</v>
      </c>
      <c r="O345" s="7">
        <v>0.125</v>
      </c>
      <c r="P345" s="11">
        <v>0.116</v>
      </c>
      <c r="Q345" s="10">
        <v>0</v>
      </c>
      <c r="R345" s="7">
        <v>0</v>
      </c>
      <c r="S345" s="7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4">
        <v>43.1</v>
      </c>
      <c r="AD345" s="10">
        <v>5.31</v>
      </c>
      <c r="AE345" s="10">
        <v>2.77</v>
      </c>
      <c r="AF345" s="10">
        <v>2.12</v>
      </c>
      <c r="AG345" s="10">
        <v>1.73</v>
      </c>
      <c r="AH345" s="10">
        <v>5.31</v>
      </c>
      <c r="AI345" s="10">
        <v>2.77</v>
      </c>
      <c r="AJ345" s="10">
        <v>2.12</v>
      </c>
      <c r="AK345" s="10">
        <v>1.73</v>
      </c>
      <c r="AL345" s="10">
        <v>0</v>
      </c>
      <c r="AM345" s="14">
        <v>10.6</v>
      </c>
      <c r="AN345" s="10">
        <v>0</v>
      </c>
      <c r="AO345" s="10">
        <v>4.25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</row>
    <row r="346" spans="1:49" s="16" customFormat="1" ht="12.75">
      <c r="A346" s="20" t="s">
        <v>813</v>
      </c>
      <c r="B346" s="20" t="s">
        <v>513</v>
      </c>
      <c r="C346" s="7" t="s">
        <v>83</v>
      </c>
      <c r="D346" s="9">
        <v>9.670900801227127</v>
      </c>
      <c r="E346" s="10">
        <v>2.64</v>
      </c>
      <c r="F346" s="10">
        <v>0</v>
      </c>
      <c r="G346" s="7">
        <v>0</v>
      </c>
      <c r="H346" s="7">
        <v>5</v>
      </c>
      <c r="I346" s="10">
        <v>0</v>
      </c>
      <c r="J346" s="7">
        <v>0</v>
      </c>
      <c r="K346" s="7">
        <v>0</v>
      </c>
      <c r="L346" s="10">
        <v>0</v>
      </c>
      <c r="M346" s="10">
        <v>0</v>
      </c>
      <c r="N346" s="7">
        <v>0</v>
      </c>
      <c r="O346" s="7">
        <v>0.1875</v>
      </c>
      <c r="P346" s="11">
        <v>0.174</v>
      </c>
      <c r="Q346" s="10">
        <v>0</v>
      </c>
      <c r="R346" s="7">
        <v>0</v>
      </c>
      <c r="S346" s="7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4">
        <v>28.7</v>
      </c>
      <c r="AD346" s="10">
        <v>7.69</v>
      </c>
      <c r="AE346" s="10">
        <v>4.05</v>
      </c>
      <c r="AF346" s="10">
        <v>3.08</v>
      </c>
      <c r="AG346" s="10">
        <v>1.71</v>
      </c>
      <c r="AH346" s="10">
        <v>7.69</v>
      </c>
      <c r="AI346" s="10">
        <v>4.05</v>
      </c>
      <c r="AJ346" s="10">
        <v>3.08</v>
      </c>
      <c r="AK346" s="10">
        <v>1.71</v>
      </c>
      <c r="AL346" s="10">
        <v>0</v>
      </c>
      <c r="AM346" s="14">
        <v>15.4</v>
      </c>
      <c r="AN346" s="10">
        <v>0</v>
      </c>
      <c r="AO346" s="10">
        <v>6.15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</row>
    <row r="347" spans="1:49" s="16" customFormat="1" ht="12.75">
      <c r="A347" s="20" t="s">
        <v>814</v>
      </c>
      <c r="B347" s="20" t="s">
        <v>513</v>
      </c>
      <c r="C347" s="7" t="s">
        <v>83</v>
      </c>
      <c r="D347" s="8">
        <v>12.694543231302506</v>
      </c>
      <c r="E347" s="10">
        <v>3.49</v>
      </c>
      <c r="F347" s="10">
        <v>0</v>
      </c>
      <c r="G347" s="7">
        <v>0</v>
      </c>
      <c r="H347" s="7">
        <v>5</v>
      </c>
      <c r="I347" s="10">
        <v>0</v>
      </c>
      <c r="J347" s="7">
        <v>0</v>
      </c>
      <c r="K347" s="7">
        <v>0</v>
      </c>
      <c r="L347" s="10">
        <v>0</v>
      </c>
      <c r="M347" s="10">
        <v>0</v>
      </c>
      <c r="N347" s="7">
        <v>0</v>
      </c>
      <c r="O347" s="7">
        <v>0.25</v>
      </c>
      <c r="P347" s="11">
        <v>0.233</v>
      </c>
      <c r="Q347" s="10">
        <v>0</v>
      </c>
      <c r="R347" s="7">
        <v>0</v>
      </c>
      <c r="S347" s="7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4">
        <v>21.5</v>
      </c>
      <c r="AD347" s="10">
        <v>9.94</v>
      </c>
      <c r="AE347" s="10">
        <v>5.3</v>
      </c>
      <c r="AF347" s="10">
        <v>3.97</v>
      </c>
      <c r="AG347" s="10">
        <v>1.69</v>
      </c>
      <c r="AH347" s="10">
        <v>9.94</v>
      </c>
      <c r="AI347" s="10">
        <v>5.3</v>
      </c>
      <c r="AJ347" s="10">
        <v>3.97</v>
      </c>
      <c r="AK347" s="10">
        <v>1.69</v>
      </c>
      <c r="AL347" s="10">
        <v>0</v>
      </c>
      <c r="AM347" s="14">
        <v>19.9</v>
      </c>
      <c r="AN347" s="10">
        <v>0</v>
      </c>
      <c r="AO347" s="10">
        <v>7.95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</row>
    <row r="348" spans="1:49" s="16" customFormat="1" ht="12.75">
      <c r="A348" s="20" t="s">
        <v>815</v>
      </c>
      <c r="B348" s="20" t="s">
        <v>513</v>
      </c>
      <c r="C348" s="7" t="s">
        <v>83</v>
      </c>
      <c r="D348" s="8">
        <v>13.078704162300477</v>
      </c>
      <c r="E348" s="10">
        <v>3.59</v>
      </c>
      <c r="F348" s="10">
        <v>0</v>
      </c>
      <c r="G348" s="7">
        <v>0</v>
      </c>
      <c r="H348" s="7">
        <v>5</v>
      </c>
      <c r="I348" s="10">
        <v>0</v>
      </c>
      <c r="J348" s="7">
        <v>0</v>
      </c>
      <c r="K348" s="7">
        <v>0</v>
      </c>
      <c r="L348" s="10">
        <v>0</v>
      </c>
      <c r="M348" s="10">
        <v>0</v>
      </c>
      <c r="N348" s="7">
        <v>0</v>
      </c>
      <c r="O348" s="7">
        <v>0.258</v>
      </c>
      <c r="P348" s="11">
        <v>0.24</v>
      </c>
      <c r="Q348" s="10">
        <v>0</v>
      </c>
      <c r="R348" s="7">
        <v>0</v>
      </c>
      <c r="S348" s="7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4">
        <v>20.8</v>
      </c>
      <c r="AD348" s="14">
        <v>10.2</v>
      </c>
      <c r="AE348" s="10">
        <v>5.44</v>
      </c>
      <c r="AF348" s="10">
        <v>4.08</v>
      </c>
      <c r="AG348" s="10">
        <v>1.69</v>
      </c>
      <c r="AH348" s="14">
        <v>10.2</v>
      </c>
      <c r="AI348" s="10">
        <v>5.44</v>
      </c>
      <c r="AJ348" s="10">
        <v>4.08</v>
      </c>
      <c r="AK348" s="10">
        <v>1.69</v>
      </c>
      <c r="AL348" s="10">
        <v>0</v>
      </c>
      <c r="AM348" s="14">
        <v>20.4</v>
      </c>
      <c r="AN348" s="10">
        <v>0</v>
      </c>
      <c r="AO348" s="10">
        <v>8.15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</row>
    <row r="349" spans="1:49" s="16" customFormat="1" ht="12.75">
      <c r="A349" s="20" t="s">
        <v>816</v>
      </c>
      <c r="B349" s="20" t="s">
        <v>513</v>
      </c>
      <c r="C349" s="7" t="s">
        <v>83</v>
      </c>
      <c r="D349" s="8">
        <v>15.635999852230725</v>
      </c>
      <c r="E349" s="10">
        <v>4.3</v>
      </c>
      <c r="F349" s="10">
        <v>0</v>
      </c>
      <c r="G349" s="7">
        <v>0</v>
      </c>
      <c r="H349" s="7">
        <v>5</v>
      </c>
      <c r="I349" s="10">
        <v>0</v>
      </c>
      <c r="J349" s="7">
        <v>0</v>
      </c>
      <c r="K349" s="7">
        <v>0</v>
      </c>
      <c r="L349" s="10">
        <v>0</v>
      </c>
      <c r="M349" s="10">
        <v>0</v>
      </c>
      <c r="N349" s="7">
        <v>0</v>
      </c>
      <c r="O349" s="7">
        <v>0.3125</v>
      </c>
      <c r="P349" s="11">
        <v>0.291</v>
      </c>
      <c r="Q349" s="10">
        <v>0</v>
      </c>
      <c r="R349" s="7">
        <v>0</v>
      </c>
      <c r="S349" s="7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4">
        <v>17.2</v>
      </c>
      <c r="AD349" s="14">
        <v>12</v>
      </c>
      <c r="AE349" s="10">
        <v>6.46</v>
      </c>
      <c r="AF349" s="10">
        <v>4.79</v>
      </c>
      <c r="AG349" s="10">
        <v>1.67</v>
      </c>
      <c r="AH349" s="14">
        <v>12</v>
      </c>
      <c r="AI349" s="10">
        <v>6.46</v>
      </c>
      <c r="AJ349" s="10">
        <v>4.79</v>
      </c>
      <c r="AK349" s="10">
        <v>1.67</v>
      </c>
      <c r="AL349" s="10">
        <v>0</v>
      </c>
      <c r="AM349" s="14">
        <v>24</v>
      </c>
      <c r="AN349" s="10">
        <v>0</v>
      </c>
      <c r="AO349" s="10">
        <v>9.58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</row>
    <row r="350" spans="1:49" s="16" customFormat="1" ht="12.75">
      <c r="A350" s="20" t="s">
        <v>817</v>
      </c>
      <c r="B350" s="20" t="s">
        <v>513</v>
      </c>
      <c r="C350" s="7" t="s">
        <v>83</v>
      </c>
      <c r="D350" s="8">
        <v>18.540714456244448</v>
      </c>
      <c r="E350" s="10">
        <v>5.1</v>
      </c>
      <c r="F350" s="10">
        <v>0</v>
      </c>
      <c r="G350" s="7">
        <v>0</v>
      </c>
      <c r="H350" s="7">
        <v>5</v>
      </c>
      <c r="I350" s="10">
        <v>0</v>
      </c>
      <c r="J350" s="7">
        <v>0</v>
      </c>
      <c r="K350" s="7">
        <v>0</v>
      </c>
      <c r="L350" s="10">
        <v>0</v>
      </c>
      <c r="M350" s="10">
        <v>0</v>
      </c>
      <c r="N350" s="7">
        <v>0</v>
      </c>
      <c r="O350" s="7">
        <v>0.375</v>
      </c>
      <c r="P350" s="11">
        <v>0.349</v>
      </c>
      <c r="Q350" s="10">
        <v>0</v>
      </c>
      <c r="R350" s="7">
        <v>0</v>
      </c>
      <c r="S350" s="7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4">
        <v>14.3</v>
      </c>
      <c r="AD350" s="14">
        <v>13.9</v>
      </c>
      <c r="AE350" s="10">
        <v>7.56</v>
      </c>
      <c r="AF350" s="10">
        <v>5.55</v>
      </c>
      <c r="AG350" s="10">
        <v>1.65</v>
      </c>
      <c r="AH350" s="14">
        <v>13.9</v>
      </c>
      <c r="AI350" s="10">
        <v>7.56</v>
      </c>
      <c r="AJ350" s="10">
        <v>5.55</v>
      </c>
      <c r="AK350" s="10">
        <v>1.65</v>
      </c>
      <c r="AL350" s="10">
        <v>0</v>
      </c>
      <c r="AM350" s="14">
        <v>27.7</v>
      </c>
      <c r="AN350" s="10">
        <v>0</v>
      </c>
      <c r="AO350" s="14">
        <v>11.1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</row>
    <row r="351" spans="1:49" s="16" customFormat="1" ht="12.75">
      <c r="A351" s="20" t="s">
        <v>818</v>
      </c>
      <c r="B351" s="20" t="s">
        <v>513</v>
      </c>
      <c r="C351" s="7" t="s">
        <v>83</v>
      </c>
      <c r="D351" s="8">
        <v>24.052818754046854</v>
      </c>
      <c r="E351" s="10">
        <v>6.62</v>
      </c>
      <c r="F351" s="10">
        <v>0</v>
      </c>
      <c r="G351" s="7">
        <v>0</v>
      </c>
      <c r="H351" s="7">
        <v>5</v>
      </c>
      <c r="I351" s="10">
        <v>0</v>
      </c>
      <c r="J351" s="7">
        <v>0</v>
      </c>
      <c r="K351" s="7">
        <v>0</v>
      </c>
      <c r="L351" s="10">
        <v>0</v>
      </c>
      <c r="M351" s="10">
        <v>0</v>
      </c>
      <c r="N351" s="7">
        <v>0</v>
      </c>
      <c r="O351" s="7">
        <v>0.5</v>
      </c>
      <c r="P351" s="11">
        <v>0.465</v>
      </c>
      <c r="Q351" s="10">
        <v>0</v>
      </c>
      <c r="R351" s="7">
        <v>0</v>
      </c>
      <c r="S351" s="7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4">
        <v>10.8</v>
      </c>
      <c r="AD351" s="14">
        <v>17.2</v>
      </c>
      <c r="AE351" s="10">
        <v>9.6</v>
      </c>
      <c r="AF351" s="10">
        <v>6.88</v>
      </c>
      <c r="AG351" s="10">
        <v>1.61</v>
      </c>
      <c r="AH351" s="14">
        <v>17.2</v>
      </c>
      <c r="AI351" s="10">
        <v>9.6</v>
      </c>
      <c r="AJ351" s="10">
        <v>6.88</v>
      </c>
      <c r="AK351" s="10">
        <v>1.61</v>
      </c>
      <c r="AL351" s="10">
        <v>0</v>
      </c>
      <c r="AM351" s="14">
        <v>34.4</v>
      </c>
      <c r="AN351" s="10">
        <v>0</v>
      </c>
      <c r="AO351" s="14">
        <v>13.8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</row>
    <row r="352" spans="1:49" s="16" customFormat="1" ht="12.75">
      <c r="A352" s="7" t="s">
        <v>819</v>
      </c>
      <c r="B352" s="20" t="s">
        <v>513</v>
      </c>
      <c r="C352" s="7" t="s">
        <v>83</v>
      </c>
      <c r="D352" s="8">
        <v>11.33009908089571</v>
      </c>
      <c r="E352" s="10">
        <v>3.14</v>
      </c>
      <c r="F352" s="10">
        <v>0</v>
      </c>
      <c r="G352" s="7">
        <v>5</v>
      </c>
      <c r="H352" s="7">
        <v>0</v>
      </c>
      <c r="I352" s="10">
        <v>0</v>
      </c>
      <c r="J352" s="7">
        <v>2.5</v>
      </c>
      <c r="K352" s="7">
        <v>0</v>
      </c>
      <c r="L352" s="10">
        <v>0</v>
      </c>
      <c r="M352" s="10">
        <v>0</v>
      </c>
      <c r="N352" s="7">
        <v>0</v>
      </c>
      <c r="O352" s="7">
        <v>0.25</v>
      </c>
      <c r="P352" s="11">
        <v>0.233</v>
      </c>
      <c r="Q352" s="10">
        <v>0</v>
      </c>
      <c r="R352" s="7">
        <v>0</v>
      </c>
      <c r="S352" s="7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7.73</v>
      </c>
      <c r="AA352" s="10">
        <v>0</v>
      </c>
      <c r="AB352" s="14">
        <v>18.5</v>
      </c>
      <c r="AC352" s="10">
        <v>0</v>
      </c>
      <c r="AD352" s="10">
        <v>9.4</v>
      </c>
      <c r="AE352" s="10">
        <v>4.83</v>
      </c>
      <c r="AF352" s="10">
        <v>3.76</v>
      </c>
      <c r="AG352" s="10">
        <v>1.73</v>
      </c>
      <c r="AH352" s="10">
        <v>3.13</v>
      </c>
      <c r="AI352" s="10">
        <v>2.95</v>
      </c>
      <c r="AJ352" s="10">
        <v>2.5</v>
      </c>
      <c r="AK352" s="11">
        <v>0.999</v>
      </c>
      <c r="AL352" s="10">
        <v>0</v>
      </c>
      <c r="AM352" s="10">
        <v>7.93</v>
      </c>
      <c r="AN352" s="12">
        <v>0.25</v>
      </c>
      <c r="AO352" s="10">
        <v>4.99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</row>
    <row r="353" spans="1:49" s="16" customFormat="1" ht="12.75">
      <c r="A353" s="7" t="s">
        <v>820</v>
      </c>
      <c r="B353" s="20" t="s">
        <v>513</v>
      </c>
      <c r="C353" s="7" t="s">
        <v>83</v>
      </c>
      <c r="D353" s="9">
        <v>6.022303527761495</v>
      </c>
      <c r="E353" s="10">
        <v>1.65</v>
      </c>
      <c r="F353" s="10">
        <v>0</v>
      </c>
      <c r="G353" s="7">
        <v>5</v>
      </c>
      <c r="H353" s="7">
        <v>0</v>
      </c>
      <c r="I353" s="10">
        <v>0</v>
      </c>
      <c r="J353" s="7">
        <v>2.5</v>
      </c>
      <c r="K353" s="7">
        <v>0</v>
      </c>
      <c r="L353" s="10">
        <v>0</v>
      </c>
      <c r="M353" s="10">
        <v>0</v>
      </c>
      <c r="N353" s="7">
        <v>0</v>
      </c>
      <c r="O353" s="7">
        <v>0.125</v>
      </c>
      <c r="P353" s="11">
        <v>0.116</v>
      </c>
      <c r="Q353" s="10">
        <v>0</v>
      </c>
      <c r="R353" s="7">
        <v>0</v>
      </c>
      <c r="S353" s="7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4">
        <v>18.6</v>
      </c>
      <c r="AA353" s="10">
        <v>0</v>
      </c>
      <c r="AB353" s="14">
        <v>40.1</v>
      </c>
      <c r="AC353" s="10">
        <v>0</v>
      </c>
      <c r="AD353" s="10">
        <v>5.34</v>
      </c>
      <c r="AE353" s="10">
        <v>2.65</v>
      </c>
      <c r="AF353" s="10">
        <v>2.14</v>
      </c>
      <c r="AG353" s="10">
        <v>1.8</v>
      </c>
      <c r="AH353" s="10">
        <v>1.82</v>
      </c>
      <c r="AI353" s="10">
        <v>1.64</v>
      </c>
      <c r="AJ353" s="10">
        <v>1.46</v>
      </c>
      <c r="AK353" s="10">
        <v>1.05</v>
      </c>
      <c r="AL353" s="10">
        <v>0</v>
      </c>
      <c r="AM353" s="10">
        <v>4.4</v>
      </c>
      <c r="AN353" s="12">
        <v>0.125</v>
      </c>
      <c r="AO353" s="10">
        <v>2.7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</row>
    <row r="354" spans="1:49" s="16" customFormat="1" ht="12.75">
      <c r="A354" s="7" t="s">
        <v>821</v>
      </c>
      <c r="B354" s="20" t="s">
        <v>513</v>
      </c>
      <c r="C354" s="7" t="s">
        <v>83</v>
      </c>
      <c r="D354" s="9">
        <v>8.78581085413003</v>
      </c>
      <c r="E354" s="10">
        <v>2.41</v>
      </c>
      <c r="F354" s="10">
        <v>0</v>
      </c>
      <c r="G354" s="7">
        <v>5</v>
      </c>
      <c r="H354" s="7">
        <v>0</v>
      </c>
      <c r="I354" s="10">
        <v>0</v>
      </c>
      <c r="J354" s="7">
        <v>2.5</v>
      </c>
      <c r="K354" s="7">
        <v>0</v>
      </c>
      <c r="L354" s="10">
        <v>0</v>
      </c>
      <c r="M354" s="10">
        <v>0</v>
      </c>
      <c r="N354" s="7">
        <v>0</v>
      </c>
      <c r="O354" s="7">
        <v>0.1875</v>
      </c>
      <c r="P354" s="11">
        <v>0.174</v>
      </c>
      <c r="Q354" s="10">
        <v>0</v>
      </c>
      <c r="R354" s="7">
        <v>0</v>
      </c>
      <c r="S354" s="7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4">
        <v>11.4</v>
      </c>
      <c r="AA354" s="10">
        <v>0</v>
      </c>
      <c r="AB354" s="14">
        <v>25.7</v>
      </c>
      <c r="AC354" s="10">
        <v>0</v>
      </c>
      <c r="AD354" s="10">
        <v>7.51</v>
      </c>
      <c r="AE354" s="10">
        <v>3.79</v>
      </c>
      <c r="AF354" s="10">
        <v>3.01</v>
      </c>
      <c r="AG354" s="10">
        <v>1.77</v>
      </c>
      <c r="AH354" s="10">
        <v>2.53</v>
      </c>
      <c r="AI354" s="10">
        <v>2.33</v>
      </c>
      <c r="AJ354" s="10">
        <v>2.03</v>
      </c>
      <c r="AK354" s="10">
        <v>1.02</v>
      </c>
      <c r="AL354" s="10">
        <v>0</v>
      </c>
      <c r="AM354" s="10">
        <v>6.26</v>
      </c>
      <c r="AN354" s="12">
        <v>0.1875</v>
      </c>
      <c r="AO354" s="10">
        <v>3.89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</row>
    <row r="355" spans="1:49" s="16" customFormat="1" ht="12.75">
      <c r="A355" s="7" t="s">
        <v>822</v>
      </c>
      <c r="B355" s="20" t="s">
        <v>513</v>
      </c>
      <c r="C355" s="7" t="s">
        <v>83</v>
      </c>
      <c r="D355" s="8">
        <v>10.479404636451266</v>
      </c>
      <c r="E355" s="10">
        <v>2.91</v>
      </c>
      <c r="F355" s="10">
        <v>0</v>
      </c>
      <c r="G355" s="7">
        <v>5</v>
      </c>
      <c r="H355" s="7">
        <v>0</v>
      </c>
      <c r="I355" s="10">
        <v>0</v>
      </c>
      <c r="J355" s="7">
        <v>2</v>
      </c>
      <c r="K355" s="7">
        <v>0</v>
      </c>
      <c r="L355" s="10">
        <v>0</v>
      </c>
      <c r="M355" s="10">
        <v>0</v>
      </c>
      <c r="N355" s="7">
        <v>0</v>
      </c>
      <c r="O355" s="7">
        <v>0.25</v>
      </c>
      <c r="P355" s="11">
        <v>0.233</v>
      </c>
      <c r="Q355" s="10">
        <v>0</v>
      </c>
      <c r="R355" s="7">
        <v>0</v>
      </c>
      <c r="S355" s="7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5.58</v>
      </c>
      <c r="AA355" s="10">
        <v>0</v>
      </c>
      <c r="AB355" s="14">
        <v>18.5</v>
      </c>
      <c r="AC355" s="10">
        <v>0</v>
      </c>
      <c r="AD355" s="10">
        <v>8.08</v>
      </c>
      <c r="AE355" s="10">
        <v>4.27</v>
      </c>
      <c r="AF355" s="10">
        <v>3.23</v>
      </c>
      <c r="AG355" s="10">
        <v>1.67</v>
      </c>
      <c r="AH355" s="10">
        <v>1.84</v>
      </c>
      <c r="AI355" s="10">
        <v>2.2</v>
      </c>
      <c r="AJ355" s="10">
        <v>1.84</v>
      </c>
      <c r="AK355" s="11">
        <v>0.797</v>
      </c>
      <c r="AL355" s="10">
        <v>0</v>
      </c>
      <c r="AM355" s="10">
        <v>5.17</v>
      </c>
      <c r="AN355" s="12">
        <v>0.25</v>
      </c>
      <c r="AO355" s="10">
        <v>3.88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</row>
    <row r="356" spans="1:49" s="16" customFormat="1" ht="12.75">
      <c r="A356" s="7" t="s">
        <v>823</v>
      </c>
      <c r="B356" s="20" t="s">
        <v>513</v>
      </c>
      <c r="C356" s="7" t="s">
        <v>83</v>
      </c>
      <c r="D356" s="9">
        <v>5.596956305539273</v>
      </c>
      <c r="E356" s="10">
        <v>1.54</v>
      </c>
      <c r="F356" s="10">
        <v>0</v>
      </c>
      <c r="G356" s="7">
        <v>5</v>
      </c>
      <c r="H356" s="7">
        <v>0</v>
      </c>
      <c r="I356" s="10">
        <v>0</v>
      </c>
      <c r="J356" s="7">
        <v>2</v>
      </c>
      <c r="K356" s="7">
        <v>0</v>
      </c>
      <c r="L356" s="10">
        <v>0</v>
      </c>
      <c r="M356" s="10">
        <v>0</v>
      </c>
      <c r="N356" s="7">
        <v>0</v>
      </c>
      <c r="O356" s="7">
        <v>0.125</v>
      </c>
      <c r="P356" s="11">
        <v>0.116</v>
      </c>
      <c r="Q356" s="10">
        <v>0</v>
      </c>
      <c r="R356" s="7">
        <v>0</v>
      </c>
      <c r="S356" s="7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4">
        <v>14.2</v>
      </c>
      <c r="AA356" s="10">
        <v>0</v>
      </c>
      <c r="AB356" s="14">
        <v>40.1</v>
      </c>
      <c r="AC356" s="10">
        <v>0</v>
      </c>
      <c r="AD356" s="10">
        <v>4.65</v>
      </c>
      <c r="AE356" s="10">
        <v>2.37</v>
      </c>
      <c r="AF356" s="10">
        <v>1.86</v>
      </c>
      <c r="AG356" s="10">
        <v>1.74</v>
      </c>
      <c r="AH356" s="10">
        <v>1.1</v>
      </c>
      <c r="AI356" s="10">
        <v>1.24</v>
      </c>
      <c r="AJ356" s="10">
        <v>1.1</v>
      </c>
      <c r="AK356" s="11">
        <v>0.848</v>
      </c>
      <c r="AL356" s="10">
        <v>0</v>
      </c>
      <c r="AM356" s="10">
        <v>2.95</v>
      </c>
      <c r="AN356" s="12">
        <v>0.125</v>
      </c>
      <c r="AO356" s="10">
        <v>2.13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</row>
    <row r="357" spans="1:49" s="16" customFormat="1" ht="12.75">
      <c r="A357" s="7" t="s">
        <v>824</v>
      </c>
      <c r="B357" s="20" t="s">
        <v>513</v>
      </c>
      <c r="C357" s="7" t="s">
        <v>83</v>
      </c>
      <c r="D357" s="9">
        <v>8.146088631907809</v>
      </c>
      <c r="E357" s="10">
        <v>2.24</v>
      </c>
      <c r="F357" s="10">
        <v>0</v>
      </c>
      <c r="G357" s="7">
        <v>5</v>
      </c>
      <c r="H357" s="7">
        <v>0</v>
      </c>
      <c r="I357" s="10">
        <v>0</v>
      </c>
      <c r="J357" s="7">
        <v>2</v>
      </c>
      <c r="K357" s="7">
        <v>0</v>
      </c>
      <c r="L357" s="10">
        <v>0</v>
      </c>
      <c r="M357" s="10">
        <v>0</v>
      </c>
      <c r="N357" s="7">
        <v>0</v>
      </c>
      <c r="O357" s="7">
        <v>0.1875</v>
      </c>
      <c r="P357" s="11">
        <v>0.174</v>
      </c>
      <c r="Q357" s="10">
        <v>0</v>
      </c>
      <c r="R357" s="7">
        <v>0</v>
      </c>
      <c r="S357" s="7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8.49</v>
      </c>
      <c r="AA357" s="10">
        <v>0</v>
      </c>
      <c r="AB357" s="14">
        <v>25.7</v>
      </c>
      <c r="AC357" s="10">
        <v>0</v>
      </c>
      <c r="AD357" s="10">
        <v>6.5</v>
      </c>
      <c r="AE357" s="10">
        <v>3.37</v>
      </c>
      <c r="AF357" s="10">
        <v>2.6</v>
      </c>
      <c r="AG357" s="10">
        <v>1.7</v>
      </c>
      <c r="AH357" s="10">
        <v>1.51</v>
      </c>
      <c r="AI357" s="10">
        <v>1.75</v>
      </c>
      <c r="AJ357" s="10">
        <v>1.51</v>
      </c>
      <c r="AK357" s="11">
        <v>0.823</v>
      </c>
      <c r="AL357" s="10">
        <v>0</v>
      </c>
      <c r="AM357" s="10">
        <v>4.15</v>
      </c>
      <c r="AN357" s="12">
        <v>0.1875</v>
      </c>
      <c r="AO357" s="10">
        <v>3.05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</row>
    <row r="358" spans="1:49" s="16" customFormat="1" ht="12.75">
      <c r="A358" s="7" t="s">
        <v>825</v>
      </c>
      <c r="B358" s="20" t="s">
        <v>513</v>
      </c>
      <c r="C358" s="7" t="s">
        <v>83</v>
      </c>
      <c r="D358" s="8">
        <v>14.64537650274888</v>
      </c>
      <c r="E358" s="10">
        <v>4.09</v>
      </c>
      <c r="F358" s="10">
        <v>0</v>
      </c>
      <c r="G358" s="7">
        <v>5</v>
      </c>
      <c r="H358" s="7">
        <v>0</v>
      </c>
      <c r="I358" s="10">
        <v>0</v>
      </c>
      <c r="J358" s="7">
        <v>2</v>
      </c>
      <c r="K358" s="7">
        <v>0</v>
      </c>
      <c r="L358" s="10">
        <v>0</v>
      </c>
      <c r="M358" s="10">
        <v>0</v>
      </c>
      <c r="N358" s="7">
        <v>0</v>
      </c>
      <c r="O358" s="7">
        <v>0.375</v>
      </c>
      <c r="P358" s="11">
        <v>0.349</v>
      </c>
      <c r="Q358" s="10">
        <v>0</v>
      </c>
      <c r="R358" s="7">
        <v>0</v>
      </c>
      <c r="S358" s="7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2.73</v>
      </c>
      <c r="AA358" s="10">
        <v>0</v>
      </c>
      <c r="AB358" s="14">
        <v>11.3</v>
      </c>
      <c r="AC358" s="10">
        <v>0</v>
      </c>
      <c r="AD358" s="14">
        <v>10.4</v>
      </c>
      <c r="AE358" s="10">
        <v>5.71</v>
      </c>
      <c r="AF358" s="10">
        <v>4.14</v>
      </c>
      <c r="AG358" s="10">
        <v>1.59</v>
      </c>
      <c r="AH358" s="10">
        <v>2.28</v>
      </c>
      <c r="AI358" s="10">
        <v>2.88</v>
      </c>
      <c r="AJ358" s="10">
        <v>2.28</v>
      </c>
      <c r="AK358" s="11">
        <v>0.748</v>
      </c>
      <c r="AL358" s="10">
        <v>0</v>
      </c>
      <c r="AM358" s="10">
        <v>6.61</v>
      </c>
      <c r="AN358" s="12">
        <v>0.375</v>
      </c>
      <c r="AO358" s="10">
        <v>5.2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</row>
    <row r="359" spans="1:49" s="16" customFormat="1" ht="12.75">
      <c r="A359" s="7" t="s">
        <v>826</v>
      </c>
      <c r="B359" s="20" t="s">
        <v>513</v>
      </c>
      <c r="C359" s="7" t="s">
        <v>83</v>
      </c>
      <c r="D359" s="8">
        <v>12.667764548770812</v>
      </c>
      <c r="E359" s="10">
        <v>3.52</v>
      </c>
      <c r="F359" s="10">
        <v>0</v>
      </c>
      <c r="G359" s="7">
        <v>5</v>
      </c>
      <c r="H359" s="7">
        <v>0</v>
      </c>
      <c r="I359" s="10">
        <v>0</v>
      </c>
      <c r="J359" s="7">
        <v>2</v>
      </c>
      <c r="K359" s="7">
        <v>0</v>
      </c>
      <c r="L359" s="10">
        <v>0</v>
      </c>
      <c r="M359" s="10">
        <v>0</v>
      </c>
      <c r="N359" s="7">
        <v>0</v>
      </c>
      <c r="O359" s="7">
        <v>0.3125</v>
      </c>
      <c r="P359" s="11">
        <v>0.291</v>
      </c>
      <c r="Q359" s="10">
        <v>0</v>
      </c>
      <c r="R359" s="7">
        <v>0</v>
      </c>
      <c r="S359" s="7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3.87</v>
      </c>
      <c r="AA359" s="10">
        <v>0</v>
      </c>
      <c r="AB359" s="14">
        <v>14.2</v>
      </c>
      <c r="AC359" s="10">
        <v>0</v>
      </c>
      <c r="AD359" s="10">
        <v>9.35</v>
      </c>
      <c r="AE359" s="10">
        <v>5.05</v>
      </c>
      <c r="AF359" s="10">
        <v>3.74</v>
      </c>
      <c r="AG359" s="10">
        <v>1.63</v>
      </c>
      <c r="AH359" s="10">
        <v>2.1</v>
      </c>
      <c r="AI359" s="10">
        <v>2.57</v>
      </c>
      <c r="AJ359" s="10">
        <v>2.1</v>
      </c>
      <c r="AK359" s="11">
        <v>0.772</v>
      </c>
      <c r="AL359" s="10">
        <v>0</v>
      </c>
      <c r="AM359" s="10">
        <v>5.99</v>
      </c>
      <c r="AN359" s="12">
        <v>0.3125</v>
      </c>
      <c r="AO359" s="10">
        <v>4.59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</row>
    <row r="360" spans="1:49" s="16" customFormat="1" ht="12.75">
      <c r="A360" s="7" t="s">
        <v>827</v>
      </c>
      <c r="B360" s="20" t="s">
        <v>513</v>
      </c>
      <c r="C360" s="7" t="s">
        <v>83</v>
      </c>
      <c r="D360" s="8">
        <v>21.498316535680594</v>
      </c>
      <c r="E360" s="10">
        <v>6.02</v>
      </c>
      <c r="F360" s="10">
        <v>0</v>
      </c>
      <c r="G360" s="7">
        <v>5</v>
      </c>
      <c r="H360" s="7">
        <v>0</v>
      </c>
      <c r="I360" s="10">
        <v>0</v>
      </c>
      <c r="J360" s="7">
        <v>3</v>
      </c>
      <c r="K360" s="7">
        <v>0</v>
      </c>
      <c r="L360" s="10">
        <v>0</v>
      </c>
      <c r="M360" s="10">
        <v>0</v>
      </c>
      <c r="N360" s="7">
        <v>0</v>
      </c>
      <c r="O360" s="7">
        <v>0.5</v>
      </c>
      <c r="P360" s="11">
        <v>0.465</v>
      </c>
      <c r="Q360" s="10">
        <v>0</v>
      </c>
      <c r="R360" s="7">
        <v>0</v>
      </c>
      <c r="S360" s="7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3.45</v>
      </c>
      <c r="AA360" s="10">
        <v>0</v>
      </c>
      <c r="AB360" s="10">
        <v>7.75</v>
      </c>
      <c r="AC360" s="10">
        <v>0</v>
      </c>
      <c r="AD360" s="14">
        <v>16.4</v>
      </c>
      <c r="AE360" s="10">
        <v>8.83</v>
      </c>
      <c r="AF360" s="10">
        <v>6.57</v>
      </c>
      <c r="AG360" s="10">
        <v>1.65</v>
      </c>
      <c r="AH360" s="10">
        <v>7.18</v>
      </c>
      <c r="AI360" s="10">
        <v>6.1</v>
      </c>
      <c r="AJ360" s="10">
        <v>4.78</v>
      </c>
      <c r="AK360" s="10">
        <v>1.09</v>
      </c>
      <c r="AL360" s="10">
        <v>0</v>
      </c>
      <c r="AM360" s="14">
        <v>17.6</v>
      </c>
      <c r="AN360" s="12">
        <v>0.5</v>
      </c>
      <c r="AO360" s="14">
        <v>10.3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</row>
    <row r="361" spans="1:49" s="16" customFormat="1" ht="12.75">
      <c r="A361" s="7" t="s">
        <v>828</v>
      </c>
      <c r="B361" s="20" t="s">
        <v>513</v>
      </c>
      <c r="C361" s="7" t="s">
        <v>83</v>
      </c>
      <c r="D361" s="8">
        <v>12.180793525340155</v>
      </c>
      <c r="E361" s="10">
        <v>3.37</v>
      </c>
      <c r="F361" s="10">
        <v>0</v>
      </c>
      <c r="G361" s="7">
        <v>5</v>
      </c>
      <c r="H361" s="7">
        <v>0</v>
      </c>
      <c r="I361" s="10">
        <v>0</v>
      </c>
      <c r="J361" s="7">
        <v>3</v>
      </c>
      <c r="K361" s="7">
        <v>0</v>
      </c>
      <c r="L361" s="10">
        <v>0</v>
      </c>
      <c r="M361" s="10">
        <v>0</v>
      </c>
      <c r="N361" s="7">
        <v>0</v>
      </c>
      <c r="O361" s="7">
        <v>0.25</v>
      </c>
      <c r="P361" s="11">
        <v>0.233</v>
      </c>
      <c r="Q361" s="10">
        <v>0</v>
      </c>
      <c r="R361" s="7">
        <v>0</v>
      </c>
      <c r="S361" s="7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9.88</v>
      </c>
      <c r="AA361" s="10">
        <v>0</v>
      </c>
      <c r="AB361" s="14">
        <v>18.5</v>
      </c>
      <c r="AC361" s="10">
        <v>0</v>
      </c>
      <c r="AD361" s="14">
        <v>10.7</v>
      </c>
      <c r="AE361" s="10">
        <v>5.38</v>
      </c>
      <c r="AF361" s="10">
        <v>4.29</v>
      </c>
      <c r="AG361" s="10">
        <v>1.78</v>
      </c>
      <c r="AH361" s="10">
        <v>4.81</v>
      </c>
      <c r="AI361" s="10">
        <v>3.77</v>
      </c>
      <c r="AJ361" s="10">
        <v>3.21</v>
      </c>
      <c r="AK361" s="10">
        <v>1.19</v>
      </c>
      <c r="AL361" s="10">
        <v>0</v>
      </c>
      <c r="AM361" s="14">
        <v>11</v>
      </c>
      <c r="AN361" s="12">
        <v>0.25</v>
      </c>
      <c r="AO361" s="10">
        <v>6.1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</row>
    <row r="362" spans="1:49" s="16" customFormat="1" ht="12.75">
      <c r="A362" s="7" t="s">
        <v>829</v>
      </c>
      <c r="B362" s="20" t="s">
        <v>513</v>
      </c>
      <c r="C362" s="7" t="s">
        <v>83</v>
      </c>
      <c r="D362" s="9">
        <v>6.447650749983717</v>
      </c>
      <c r="E362" s="10">
        <v>1.77</v>
      </c>
      <c r="F362" s="10">
        <v>0</v>
      </c>
      <c r="G362" s="7">
        <v>5</v>
      </c>
      <c r="H362" s="7">
        <v>0</v>
      </c>
      <c r="I362" s="10">
        <v>0</v>
      </c>
      <c r="J362" s="7">
        <v>3</v>
      </c>
      <c r="K362" s="7">
        <v>0</v>
      </c>
      <c r="L362" s="10">
        <v>0</v>
      </c>
      <c r="M362" s="10">
        <v>0</v>
      </c>
      <c r="N362" s="7">
        <v>0</v>
      </c>
      <c r="O362" s="7">
        <v>0.125</v>
      </c>
      <c r="P362" s="11">
        <v>0.116</v>
      </c>
      <c r="Q362" s="10">
        <v>0</v>
      </c>
      <c r="R362" s="7">
        <v>0</v>
      </c>
      <c r="S362" s="7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4">
        <v>22.9</v>
      </c>
      <c r="AA362" s="10">
        <v>0</v>
      </c>
      <c r="AB362" s="14">
        <v>40.1</v>
      </c>
      <c r="AC362" s="10">
        <v>0</v>
      </c>
      <c r="AD362" s="10">
        <v>6.03</v>
      </c>
      <c r="AE362" s="10">
        <v>2.93</v>
      </c>
      <c r="AF362" s="10">
        <v>2.41</v>
      </c>
      <c r="AG362" s="10">
        <v>1.85</v>
      </c>
      <c r="AH362" s="10">
        <v>2.75</v>
      </c>
      <c r="AI362" s="10">
        <v>2.07</v>
      </c>
      <c r="AJ362" s="10">
        <v>1.83</v>
      </c>
      <c r="AK362" s="10">
        <v>1.25</v>
      </c>
      <c r="AL362" s="10">
        <v>0</v>
      </c>
      <c r="AM362" s="10">
        <v>6.02</v>
      </c>
      <c r="AN362" s="12">
        <v>0.125</v>
      </c>
      <c r="AO362" s="10">
        <v>3.26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</row>
    <row r="363" spans="1:49" s="16" customFormat="1" ht="12.75">
      <c r="A363" s="7" t="s">
        <v>830</v>
      </c>
      <c r="B363" s="20" t="s">
        <v>513</v>
      </c>
      <c r="C363" s="7" t="s">
        <v>83</v>
      </c>
      <c r="D363" s="9">
        <v>9.425533076352252</v>
      </c>
      <c r="E363" s="10">
        <v>2.58</v>
      </c>
      <c r="F363" s="10">
        <v>0</v>
      </c>
      <c r="G363" s="7">
        <v>5</v>
      </c>
      <c r="H363" s="7">
        <v>0</v>
      </c>
      <c r="I363" s="10">
        <v>0</v>
      </c>
      <c r="J363" s="7">
        <v>3</v>
      </c>
      <c r="K363" s="7">
        <v>0</v>
      </c>
      <c r="L363" s="10">
        <v>0</v>
      </c>
      <c r="M363" s="10">
        <v>0</v>
      </c>
      <c r="N363" s="7">
        <v>0</v>
      </c>
      <c r="O363" s="7">
        <v>0.1875</v>
      </c>
      <c r="P363" s="11">
        <v>0.174</v>
      </c>
      <c r="Q363" s="10">
        <v>0</v>
      </c>
      <c r="R363" s="7">
        <v>0</v>
      </c>
      <c r="S363" s="7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4">
        <v>14.2</v>
      </c>
      <c r="AA363" s="10">
        <v>0</v>
      </c>
      <c r="AB363" s="14">
        <v>25.7</v>
      </c>
      <c r="AC363" s="10">
        <v>0</v>
      </c>
      <c r="AD363" s="10">
        <v>8.53</v>
      </c>
      <c r="AE363" s="10">
        <v>4.21</v>
      </c>
      <c r="AF363" s="10">
        <v>3.41</v>
      </c>
      <c r="AG363" s="10">
        <v>1.82</v>
      </c>
      <c r="AH363" s="10">
        <v>3.85</v>
      </c>
      <c r="AI363" s="10">
        <v>2.96</v>
      </c>
      <c r="AJ363" s="10">
        <v>2.57</v>
      </c>
      <c r="AK363" s="10">
        <v>1.22</v>
      </c>
      <c r="AL363" s="10">
        <v>0</v>
      </c>
      <c r="AM363" s="10">
        <v>8.64</v>
      </c>
      <c r="AN363" s="12">
        <v>0.1875</v>
      </c>
      <c r="AO363" s="10">
        <v>4.73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</row>
    <row r="364" spans="1:49" s="16" customFormat="1" ht="12.75">
      <c r="A364" s="7" t="s">
        <v>831</v>
      </c>
      <c r="B364" s="20" t="s">
        <v>513</v>
      </c>
      <c r="C364" s="7" t="s">
        <v>83</v>
      </c>
      <c r="D364" s="8">
        <v>17.197459836082214</v>
      </c>
      <c r="E364" s="10">
        <v>4.78</v>
      </c>
      <c r="F364" s="10">
        <v>0</v>
      </c>
      <c r="G364" s="7">
        <v>5</v>
      </c>
      <c r="H364" s="7">
        <v>0</v>
      </c>
      <c r="I364" s="10">
        <v>0</v>
      </c>
      <c r="J364" s="7">
        <v>3</v>
      </c>
      <c r="K364" s="7">
        <v>0</v>
      </c>
      <c r="L364" s="10">
        <v>0</v>
      </c>
      <c r="M364" s="10">
        <v>0</v>
      </c>
      <c r="N364" s="7">
        <v>0</v>
      </c>
      <c r="O364" s="7">
        <v>0.375</v>
      </c>
      <c r="P364" s="11">
        <v>0.349</v>
      </c>
      <c r="Q364" s="10">
        <v>0</v>
      </c>
      <c r="R364" s="7">
        <v>0</v>
      </c>
      <c r="S364" s="7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5.6</v>
      </c>
      <c r="AA364" s="10">
        <v>0</v>
      </c>
      <c r="AB364" s="14">
        <v>11.3</v>
      </c>
      <c r="AC364" s="10">
        <v>0</v>
      </c>
      <c r="AD364" s="14">
        <v>14.1</v>
      </c>
      <c r="AE364" s="10">
        <v>7.34</v>
      </c>
      <c r="AF364" s="10">
        <v>5.65</v>
      </c>
      <c r="AG364" s="10">
        <v>1.72</v>
      </c>
      <c r="AH364" s="10">
        <v>6.25</v>
      </c>
      <c r="AI364" s="10">
        <v>5.1</v>
      </c>
      <c r="AJ364" s="10">
        <v>4.16</v>
      </c>
      <c r="AK364" s="10">
        <v>1.14</v>
      </c>
      <c r="AL364" s="10">
        <v>0</v>
      </c>
      <c r="AM364" s="14">
        <v>14.9</v>
      </c>
      <c r="AN364" s="12">
        <v>0.375</v>
      </c>
      <c r="AO364" s="10">
        <v>8.44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</row>
    <row r="365" spans="1:49" s="16" customFormat="1" ht="12.75">
      <c r="A365" s="7" t="s">
        <v>832</v>
      </c>
      <c r="B365" s="20" t="s">
        <v>513</v>
      </c>
      <c r="C365" s="7" t="s">
        <v>83</v>
      </c>
      <c r="D365" s="8">
        <v>14.7979034376597</v>
      </c>
      <c r="E365" s="10">
        <v>4.1</v>
      </c>
      <c r="F365" s="10">
        <v>0</v>
      </c>
      <c r="G365" s="7">
        <v>5</v>
      </c>
      <c r="H365" s="7">
        <v>0</v>
      </c>
      <c r="I365" s="10">
        <v>0</v>
      </c>
      <c r="J365" s="7">
        <v>3</v>
      </c>
      <c r="K365" s="7">
        <v>0</v>
      </c>
      <c r="L365" s="10">
        <v>0</v>
      </c>
      <c r="M365" s="10">
        <v>0</v>
      </c>
      <c r="N365" s="7">
        <v>0</v>
      </c>
      <c r="O365" s="7">
        <v>0.3125</v>
      </c>
      <c r="P365" s="11">
        <v>0.291</v>
      </c>
      <c r="Q365" s="10">
        <v>0</v>
      </c>
      <c r="R365" s="7">
        <v>0</v>
      </c>
      <c r="S365" s="7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7.31</v>
      </c>
      <c r="AA365" s="10">
        <v>0</v>
      </c>
      <c r="AB365" s="14">
        <v>14.2</v>
      </c>
      <c r="AC365" s="10">
        <v>0</v>
      </c>
      <c r="AD365" s="14">
        <v>12.6</v>
      </c>
      <c r="AE365" s="10">
        <v>6.42</v>
      </c>
      <c r="AF365" s="10">
        <v>5.03</v>
      </c>
      <c r="AG365" s="10">
        <v>1.75</v>
      </c>
      <c r="AH365" s="10">
        <v>5.6</v>
      </c>
      <c r="AI365" s="10">
        <v>4.48</v>
      </c>
      <c r="AJ365" s="10">
        <v>3.73</v>
      </c>
      <c r="AK365" s="10">
        <v>1.17</v>
      </c>
      <c r="AL365" s="10">
        <v>0</v>
      </c>
      <c r="AM365" s="14">
        <v>13.1</v>
      </c>
      <c r="AN365" s="12">
        <v>0.3125</v>
      </c>
      <c r="AO365" s="10">
        <v>7.33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</row>
    <row r="366" spans="1:49" s="16" customFormat="1" ht="12.75">
      <c r="A366" s="7" t="s">
        <v>833</v>
      </c>
      <c r="B366" s="20" t="s">
        <v>513</v>
      </c>
      <c r="C366" s="7" t="s">
        <v>83</v>
      </c>
      <c r="D366" s="8">
        <v>24.901094313458373</v>
      </c>
      <c r="E366" s="10">
        <v>6.95</v>
      </c>
      <c r="F366" s="10">
        <v>0</v>
      </c>
      <c r="G366" s="7">
        <v>5</v>
      </c>
      <c r="H366" s="7">
        <v>0</v>
      </c>
      <c r="I366" s="10">
        <v>0</v>
      </c>
      <c r="J366" s="7">
        <v>4</v>
      </c>
      <c r="K366" s="7">
        <v>0</v>
      </c>
      <c r="L366" s="10">
        <v>0</v>
      </c>
      <c r="M366" s="10">
        <v>0</v>
      </c>
      <c r="N366" s="7">
        <v>0</v>
      </c>
      <c r="O366" s="7">
        <v>0.5</v>
      </c>
      <c r="P366" s="11">
        <v>0.465</v>
      </c>
      <c r="Q366" s="10">
        <v>0</v>
      </c>
      <c r="R366" s="7">
        <v>0</v>
      </c>
      <c r="S366" s="7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5.6</v>
      </c>
      <c r="AA366" s="10">
        <v>0</v>
      </c>
      <c r="AB366" s="10">
        <v>7.75</v>
      </c>
      <c r="AC366" s="10">
        <v>0</v>
      </c>
      <c r="AD366" s="14">
        <v>21.2</v>
      </c>
      <c r="AE366" s="14">
        <v>10.9</v>
      </c>
      <c r="AF366" s="10">
        <v>8.49</v>
      </c>
      <c r="AG366" s="10">
        <v>1.75</v>
      </c>
      <c r="AH366" s="14">
        <v>14.9</v>
      </c>
      <c r="AI366" s="10">
        <v>9.35</v>
      </c>
      <c r="AJ366" s="10">
        <v>7.43</v>
      </c>
      <c r="AK366" s="10">
        <v>1.46</v>
      </c>
      <c r="AL366" s="10">
        <v>0</v>
      </c>
      <c r="AM366" s="14">
        <v>30.3</v>
      </c>
      <c r="AN366" s="12">
        <v>0.5</v>
      </c>
      <c r="AO366" s="14">
        <v>14.5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</row>
    <row r="367" spans="1:49" s="16" customFormat="1" ht="12.75">
      <c r="A367" s="7" t="s">
        <v>834</v>
      </c>
      <c r="B367" s="20" t="s">
        <v>513</v>
      </c>
      <c r="C367" s="7" t="s">
        <v>83</v>
      </c>
      <c r="D367" s="8">
        <v>13.882182414229042</v>
      </c>
      <c r="E367" s="10">
        <v>3.84</v>
      </c>
      <c r="F367" s="10">
        <v>0</v>
      </c>
      <c r="G367" s="7">
        <v>5</v>
      </c>
      <c r="H367" s="7">
        <v>0</v>
      </c>
      <c r="I367" s="10">
        <v>0</v>
      </c>
      <c r="J367" s="7">
        <v>4</v>
      </c>
      <c r="K367" s="7">
        <v>0</v>
      </c>
      <c r="L367" s="10">
        <v>0</v>
      </c>
      <c r="M367" s="10">
        <v>0</v>
      </c>
      <c r="N367" s="7">
        <v>0</v>
      </c>
      <c r="O367" s="7">
        <v>0.25</v>
      </c>
      <c r="P367" s="11">
        <v>0.233</v>
      </c>
      <c r="Q367" s="10">
        <v>0</v>
      </c>
      <c r="R367" s="7">
        <v>0</v>
      </c>
      <c r="S367" s="7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4">
        <v>14.2</v>
      </c>
      <c r="AA367" s="10">
        <v>0</v>
      </c>
      <c r="AB367" s="14">
        <v>18.5</v>
      </c>
      <c r="AC367" s="10">
        <v>0</v>
      </c>
      <c r="AD367" s="14">
        <v>13.4</v>
      </c>
      <c r="AE367" s="10">
        <v>6.49</v>
      </c>
      <c r="AF367" s="10">
        <v>5.35</v>
      </c>
      <c r="AG367" s="10">
        <v>1.87</v>
      </c>
      <c r="AH367" s="10">
        <v>9.46</v>
      </c>
      <c r="AI367" s="10">
        <v>5.57</v>
      </c>
      <c r="AJ367" s="10">
        <v>4.73</v>
      </c>
      <c r="AK367" s="10">
        <v>1.57</v>
      </c>
      <c r="AL367" s="10">
        <v>0</v>
      </c>
      <c r="AM367" s="14">
        <v>18</v>
      </c>
      <c r="AN367" s="12">
        <v>0.25</v>
      </c>
      <c r="AO367" s="10">
        <v>8.32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</row>
    <row r="368" spans="1:49" s="16" customFormat="1" ht="12.75">
      <c r="A368" s="7" t="s">
        <v>835</v>
      </c>
      <c r="B368" s="20" t="s">
        <v>513</v>
      </c>
      <c r="C368" s="7" t="s">
        <v>83</v>
      </c>
      <c r="D368" s="9">
        <v>7.29834519442816</v>
      </c>
      <c r="E368" s="10">
        <v>2</v>
      </c>
      <c r="F368" s="10">
        <v>0</v>
      </c>
      <c r="G368" s="7">
        <v>5</v>
      </c>
      <c r="H368" s="7">
        <v>0</v>
      </c>
      <c r="I368" s="10">
        <v>0</v>
      </c>
      <c r="J368" s="7">
        <v>4</v>
      </c>
      <c r="K368" s="7">
        <v>0</v>
      </c>
      <c r="L368" s="10">
        <v>0</v>
      </c>
      <c r="M368" s="10">
        <v>0</v>
      </c>
      <c r="N368" s="7">
        <v>0</v>
      </c>
      <c r="O368" s="7">
        <v>0.125</v>
      </c>
      <c r="P368" s="11">
        <v>0.116</v>
      </c>
      <c r="Q368" s="10">
        <v>0</v>
      </c>
      <c r="R368" s="7">
        <v>0</v>
      </c>
      <c r="S368" s="7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4">
        <v>31.5</v>
      </c>
      <c r="AA368" s="10">
        <v>0</v>
      </c>
      <c r="AB368" s="14">
        <v>40.1</v>
      </c>
      <c r="AC368" s="10">
        <v>0</v>
      </c>
      <c r="AD368" s="10">
        <v>7.42</v>
      </c>
      <c r="AE368" s="10">
        <v>3.5</v>
      </c>
      <c r="AF368" s="10">
        <v>2.97</v>
      </c>
      <c r="AG368" s="10">
        <v>1.93</v>
      </c>
      <c r="AH368" s="10">
        <v>5.27</v>
      </c>
      <c r="AI368" s="10">
        <v>3.01</v>
      </c>
      <c r="AJ368" s="10">
        <v>2.64</v>
      </c>
      <c r="AK368" s="10">
        <v>1.62</v>
      </c>
      <c r="AL368" s="10">
        <v>0</v>
      </c>
      <c r="AM368" s="10">
        <v>9.66</v>
      </c>
      <c r="AN368" s="12">
        <v>0.125</v>
      </c>
      <c r="AO368" s="10">
        <v>4.39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</row>
    <row r="369" spans="1:49" s="16" customFormat="1" ht="12.75">
      <c r="A369" s="7" t="s">
        <v>836</v>
      </c>
      <c r="B369" s="20" t="s">
        <v>513</v>
      </c>
      <c r="C369" s="7" t="s">
        <v>83</v>
      </c>
      <c r="D369" s="8">
        <v>10.704977520796696</v>
      </c>
      <c r="E369" s="10">
        <v>2.93</v>
      </c>
      <c r="F369" s="10">
        <v>0</v>
      </c>
      <c r="G369" s="7">
        <v>5</v>
      </c>
      <c r="H369" s="7">
        <v>0</v>
      </c>
      <c r="I369" s="10">
        <v>0</v>
      </c>
      <c r="J369" s="7">
        <v>4</v>
      </c>
      <c r="K369" s="7">
        <v>0</v>
      </c>
      <c r="L369" s="10">
        <v>0</v>
      </c>
      <c r="M369" s="10">
        <v>0</v>
      </c>
      <c r="N369" s="7">
        <v>0</v>
      </c>
      <c r="O369" s="7">
        <v>0.1875</v>
      </c>
      <c r="P369" s="11">
        <v>0.174</v>
      </c>
      <c r="Q369" s="10">
        <v>0</v>
      </c>
      <c r="R369" s="7">
        <v>0</v>
      </c>
      <c r="S369" s="7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4">
        <v>20</v>
      </c>
      <c r="AA369" s="10">
        <v>0</v>
      </c>
      <c r="AB369" s="14">
        <v>25.7</v>
      </c>
      <c r="AC369" s="10">
        <v>0</v>
      </c>
      <c r="AD369" s="14">
        <v>10.6</v>
      </c>
      <c r="AE369" s="10">
        <v>5.05</v>
      </c>
      <c r="AF369" s="10">
        <v>4.22</v>
      </c>
      <c r="AG369" s="10">
        <v>1.9</v>
      </c>
      <c r="AH369" s="10">
        <v>7.48</v>
      </c>
      <c r="AI369" s="10">
        <v>4.34</v>
      </c>
      <c r="AJ369" s="10">
        <v>3.74</v>
      </c>
      <c r="AK369" s="10">
        <v>1.6</v>
      </c>
      <c r="AL369" s="10">
        <v>0</v>
      </c>
      <c r="AM369" s="14">
        <v>14</v>
      </c>
      <c r="AN369" s="12">
        <v>0.1875</v>
      </c>
      <c r="AO369" s="10">
        <v>6.41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</row>
    <row r="370" spans="1:49" s="16" customFormat="1" ht="12.75">
      <c r="A370" s="7" t="s">
        <v>837</v>
      </c>
      <c r="B370" s="20" t="s">
        <v>513</v>
      </c>
      <c r="C370" s="7" t="s">
        <v>83</v>
      </c>
      <c r="D370" s="8">
        <v>19.74954316941555</v>
      </c>
      <c r="E370" s="10">
        <v>5.48</v>
      </c>
      <c r="F370" s="10">
        <v>0</v>
      </c>
      <c r="G370" s="7">
        <v>5</v>
      </c>
      <c r="H370" s="7">
        <v>0</v>
      </c>
      <c r="I370" s="10">
        <v>0</v>
      </c>
      <c r="J370" s="7">
        <v>4</v>
      </c>
      <c r="K370" s="7">
        <v>0</v>
      </c>
      <c r="L370" s="10">
        <v>0</v>
      </c>
      <c r="M370" s="10">
        <v>0</v>
      </c>
      <c r="N370" s="7">
        <v>0</v>
      </c>
      <c r="O370" s="7">
        <v>0.375</v>
      </c>
      <c r="P370" s="11">
        <v>0.349</v>
      </c>
      <c r="Q370" s="10">
        <v>0</v>
      </c>
      <c r="R370" s="7">
        <v>0</v>
      </c>
      <c r="S370" s="7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8.46</v>
      </c>
      <c r="AA370" s="10">
        <v>0</v>
      </c>
      <c r="AB370" s="14">
        <v>11.3</v>
      </c>
      <c r="AC370" s="10">
        <v>0</v>
      </c>
      <c r="AD370" s="14">
        <v>17.9</v>
      </c>
      <c r="AE370" s="10">
        <v>8.96</v>
      </c>
      <c r="AF370" s="10">
        <v>7.17</v>
      </c>
      <c r="AG370" s="10">
        <v>1.81</v>
      </c>
      <c r="AH370" s="14">
        <v>12.6</v>
      </c>
      <c r="AI370" s="10">
        <v>7.67</v>
      </c>
      <c r="AJ370" s="10">
        <v>6.3</v>
      </c>
      <c r="AK370" s="10">
        <v>1.52</v>
      </c>
      <c r="AL370" s="10">
        <v>0</v>
      </c>
      <c r="AM370" s="14">
        <v>24.9</v>
      </c>
      <c r="AN370" s="12">
        <v>0.375</v>
      </c>
      <c r="AO370" s="14">
        <v>11.7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</row>
    <row r="371" spans="1:49" s="16" customFormat="1" ht="12.75">
      <c r="A371" s="7" t="s">
        <v>838</v>
      </c>
      <c r="B371" s="20" t="s">
        <v>513</v>
      </c>
      <c r="C371" s="7" t="s">
        <v>83</v>
      </c>
      <c r="D371" s="8">
        <v>16.928042326548585</v>
      </c>
      <c r="E371" s="10">
        <v>4.68</v>
      </c>
      <c r="F371" s="10">
        <v>0</v>
      </c>
      <c r="G371" s="7">
        <v>5</v>
      </c>
      <c r="H371" s="7">
        <v>0</v>
      </c>
      <c r="I371" s="10">
        <v>0</v>
      </c>
      <c r="J371" s="7">
        <v>4</v>
      </c>
      <c r="K371" s="7">
        <v>0</v>
      </c>
      <c r="L371" s="10">
        <v>0</v>
      </c>
      <c r="M371" s="10">
        <v>0</v>
      </c>
      <c r="N371" s="7">
        <v>0</v>
      </c>
      <c r="O371" s="7">
        <v>0.3125</v>
      </c>
      <c r="P371" s="11">
        <v>0.291</v>
      </c>
      <c r="Q371" s="10">
        <v>0</v>
      </c>
      <c r="R371" s="7">
        <v>0</v>
      </c>
      <c r="S371" s="7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4">
        <v>10.7</v>
      </c>
      <c r="AA371" s="10">
        <v>0</v>
      </c>
      <c r="AB371" s="14">
        <v>14.2</v>
      </c>
      <c r="AC371" s="10">
        <v>0</v>
      </c>
      <c r="AD371" s="14">
        <v>15.8</v>
      </c>
      <c r="AE371" s="10">
        <v>7.79</v>
      </c>
      <c r="AF371" s="10">
        <v>6.32</v>
      </c>
      <c r="AG371" s="10">
        <v>1.84</v>
      </c>
      <c r="AH371" s="14">
        <v>11.1</v>
      </c>
      <c r="AI371" s="10">
        <v>6.67</v>
      </c>
      <c r="AJ371" s="10">
        <v>5.57</v>
      </c>
      <c r="AK371" s="10">
        <v>1.54</v>
      </c>
      <c r="AL371" s="10">
        <v>0</v>
      </c>
      <c r="AM371" s="14">
        <v>21.7</v>
      </c>
      <c r="AN371" s="12">
        <v>0.3125</v>
      </c>
      <c r="AO371" s="14">
        <v>10.1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</row>
    <row r="372" spans="1:49" s="16" customFormat="1" ht="12.75">
      <c r="A372" s="7" t="s">
        <v>839</v>
      </c>
      <c r="B372" s="20" t="s">
        <v>513</v>
      </c>
      <c r="C372" s="7" t="s">
        <v>83</v>
      </c>
      <c r="D372" s="8">
        <v>28.303872091236148</v>
      </c>
      <c r="E372" s="10">
        <v>7.88</v>
      </c>
      <c r="F372" s="10">
        <v>0</v>
      </c>
      <c r="G372" s="7">
        <v>5</v>
      </c>
      <c r="H372" s="7">
        <v>0</v>
      </c>
      <c r="I372" s="10">
        <v>0</v>
      </c>
      <c r="J372" s="7">
        <v>5</v>
      </c>
      <c r="K372" s="7">
        <v>0</v>
      </c>
      <c r="L372" s="10">
        <v>0</v>
      </c>
      <c r="M372" s="10">
        <v>0</v>
      </c>
      <c r="N372" s="7">
        <v>0</v>
      </c>
      <c r="O372" s="7">
        <v>0.5</v>
      </c>
      <c r="P372" s="11">
        <v>0.465</v>
      </c>
      <c r="Q372" s="10">
        <v>0</v>
      </c>
      <c r="R372" s="7">
        <v>0</v>
      </c>
      <c r="S372" s="7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7.75</v>
      </c>
      <c r="AA372" s="10">
        <v>0</v>
      </c>
      <c r="AB372" s="10">
        <v>7.75</v>
      </c>
      <c r="AC372" s="10">
        <v>0</v>
      </c>
      <c r="AD372" s="14">
        <v>26</v>
      </c>
      <c r="AE372" s="14">
        <v>13.1</v>
      </c>
      <c r="AF372" s="14">
        <v>10.4</v>
      </c>
      <c r="AG372" s="10">
        <v>1.82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4">
        <v>44.6</v>
      </c>
      <c r="AN372" s="10">
        <v>0</v>
      </c>
      <c r="AO372" s="14">
        <v>18.7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</row>
    <row r="373" spans="1:49" s="16" customFormat="1" ht="12.75">
      <c r="A373" s="7" t="s">
        <v>840</v>
      </c>
      <c r="B373" s="20" t="s">
        <v>513</v>
      </c>
      <c r="C373" s="7" t="s">
        <v>83</v>
      </c>
      <c r="D373" s="8">
        <v>15.583571303117932</v>
      </c>
      <c r="E373" s="10">
        <v>4.3</v>
      </c>
      <c r="F373" s="10">
        <v>0</v>
      </c>
      <c r="G373" s="7">
        <v>5</v>
      </c>
      <c r="H373" s="7">
        <v>0</v>
      </c>
      <c r="I373" s="10">
        <v>0</v>
      </c>
      <c r="J373" s="7">
        <v>5</v>
      </c>
      <c r="K373" s="7">
        <v>0</v>
      </c>
      <c r="L373" s="10">
        <v>0</v>
      </c>
      <c r="M373" s="10">
        <v>0</v>
      </c>
      <c r="N373" s="7">
        <v>0</v>
      </c>
      <c r="O373" s="7">
        <v>0.25</v>
      </c>
      <c r="P373" s="11">
        <v>0.233</v>
      </c>
      <c r="Q373" s="10">
        <v>0</v>
      </c>
      <c r="R373" s="7">
        <v>0</v>
      </c>
      <c r="S373" s="7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4">
        <v>18.5</v>
      </c>
      <c r="AA373" s="10">
        <v>0</v>
      </c>
      <c r="AB373" s="14">
        <v>18.5</v>
      </c>
      <c r="AC373" s="10">
        <v>0</v>
      </c>
      <c r="AD373" s="14">
        <v>16</v>
      </c>
      <c r="AE373" s="10">
        <v>7.61</v>
      </c>
      <c r="AF373" s="10">
        <v>6.41</v>
      </c>
      <c r="AG373" s="10">
        <v>1.93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4">
        <v>25.8</v>
      </c>
      <c r="AN373" s="10">
        <v>0</v>
      </c>
      <c r="AO373" s="14">
        <v>10.5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</row>
    <row r="374" spans="1:49" s="16" customFormat="1" ht="12.75">
      <c r="A374" s="7" t="s">
        <v>841</v>
      </c>
      <c r="B374" s="20" t="s">
        <v>513</v>
      </c>
      <c r="C374" s="7" t="s">
        <v>83</v>
      </c>
      <c r="D374" s="9">
        <v>8.149039638872605</v>
      </c>
      <c r="E374" s="10">
        <v>2.23</v>
      </c>
      <c r="F374" s="10">
        <v>0</v>
      </c>
      <c r="G374" s="7">
        <v>5</v>
      </c>
      <c r="H374" s="7">
        <v>0</v>
      </c>
      <c r="I374" s="10">
        <v>0</v>
      </c>
      <c r="J374" s="7">
        <v>5</v>
      </c>
      <c r="K374" s="7">
        <v>0</v>
      </c>
      <c r="L374" s="10">
        <v>0</v>
      </c>
      <c r="M374" s="10">
        <v>0</v>
      </c>
      <c r="N374" s="7">
        <v>0</v>
      </c>
      <c r="O374" s="7">
        <v>0.125</v>
      </c>
      <c r="P374" s="11">
        <v>0.116</v>
      </c>
      <c r="Q374" s="10">
        <v>0</v>
      </c>
      <c r="R374" s="7">
        <v>0</v>
      </c>
      <c r="S374" s="7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4">
        <v>40.1</v>
      </c>
      <c r="AA374" s="10">
        <v>0</v>
      </c>
      <c r="AB374" s="14">
        <v>40.1</v>
      </c>
      <c r="AC374" s="10">
        <v>0</v>
      </c>
      <c r="AD374" s="10">
        <v>8.8</v>
      </c>
      <c r="AE374" s="10">
        <v>4.07</v>
      </c>
      <c r="AF374" s="10">
        <v>3.52</v>
      </c>
      <c r="AG374" s="10">
        <v>1.99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4">
        <v>13.7</v>
      </c>
      <c r="AN374" s="10">
        <v>0</v>
      </c>
      <c r="AO374" s="10">
        <v>5.53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</row>
    <row r="375" spans="1:49" s="16" customFormat="1" ht="12.75">
      <c r="A375" s="7" t="s">
        <v>842</v>
      </c>
      <c r="B375" s="20" t="s">
        <v>513</v>
      </c>
      <c r="C375" s="7" t="s">
        <v>83</v>
      </c>
      <c r="D375" s="8">
        <v>11.95513085413003</v>
      </c>
      <c r="E375" s="10">
        <v>3.28</v>
      </c>
      <c r="F375" s="10">
        <v>0</v>
      </c>
      <c r="G375" s="7">
        <v>5</v>
      </c>
      <c r="H375" s="7">
        <v>0</v>
      </c>
      <c r="I375" s="10">
        <v>0</v>
      </c>
      <c r="J375" s="7">
        <v>5</v>
      </c>
      <c r="K375" s="7">
        <v>0</v>
      </c>
      <c r="L375" s="10">
        <v>0</v>
      </c>
      <c r="M375" s="10">
        <v>0</v>
      </c>
      <c r="N375" s="7">
        <v>0</v>
      </c>
      <c r="O375" s="7">
        <v>0.1875</v>
      </c>
      <c r="P375" s="11">
        <v>0.174</v>
      </c>
      <c r="Q375" s="10">
        <v>0</v>
      </c>
      <c r="R375" s="7">
        <v>0</v>
      </c>
      <c r="S375" s="7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4">
        <v>25.7</v>
      </c>
      <c r="AA375" s="10">
        <v>0</v>
      </c>
      <c r="AB375" s="14">
        <v>25.7</v>
      </c>
      <c r="AC375" s="10">
        <v>0</v>
      </c>
      <c r="AD375" s="14">
        <v>12.6</v>
      </c>
      <c r="AE375" s="10">
        <v>5.89</v>
      </c>
      <c r="AF375" s="10">
        <v>5.03</v>
      </c>
      <c r="AG375" s="10">
        <v>1.96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4">
        <v>19.9</v>
      </c>
      <c r="AN375" s="10">
        <v>0</v>
      </c>
      <c r="AO375" s="10">
        <v>8.08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</row>
    <row r="376" spans="1:49" s="16" customFormat="1" ht="12.75">
      <c r="A376" s="7" t="s">
        <v>843</v>
      </c>
      <c r="B376" s="20" t="s">
        <v>513</v>
      </c>
      <c r="C376" s="7" t="s">
        <v>83</v>
      </c>
      <c r="D376" s="8">
        <v>22.30162650274888</v>
      </c>
      <c r="E376" s="10">
        <v>6.18</v>
      </c>
      <c r="F376" s="10">
        <v>0</v>
      </c>
      <c r="G376" s="7">
        <v>5</v>
      </c>
      <c r="H376" s="7">
        <v>0</v>
      </c>
      <c r="I376" s="10">
        <v>0</v>
      </c>
      <c r="J376" s="7">
        <v>5</v>
      </c>
      <c r="K376" s="7">
        <v>0</v>
      </c>
      <c r="L376" s="10">
        <v>0</v>
      </c>
      <c r="M376" s="10">
        <v>0</v>
      </c>
      <c r="N376" s="7">
        <v>0</v>
      </c>
      <c r="O376" s="7">
        <v>0.375</v>
      </c>
      <c r="P376" s="11">
        <v>0.349</v>
      </c>
      <c r="Q376" s="10">
        <v>0</v>
      </c>
      <c r="R376" s="7">
        <v>0</v>
      </c>
      <c r="S376" s="7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4">
        <v>11.3</v>
      </c>
      <c r="AA376" s="10">
        <v>0</v>
      </c>
      <c r="AB376" s="14">
        <v>11.3</v>
      </c>
      <c r="AC376" s="10">
        <v>0</v>
      </c>
      <c r="AD376" s="14">
        <v>21.7</v>
      </c>
      <c r="AE376" s="14">
        <v>10.6</v>
      </c>
      <c r="AF376" s="10">
        <v>8.68</v>
      </c>
      <c r="AG376" s="10">
        <v>1.87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4">
        <v>36.1</v>
      </c>
      <c r="AN376" s="10">
        <v>0</v>
      </c>
      <c r="AO376" s="14">
        <v>14.9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</row>
    <row r="377" spans="1:49" s="16" customFormat="1" ht="12.75">
      <c r="A377" s="7" t="s">
        <v>844</v>
      </c>
      <c r="B377" s="20" t="s">
        <v>513</v>
      </c>
      <c r="C377" s="7" t="s">
        <v>83</v>
      </c>
      <c r="D377" s="8">
        <v>19.032075104326363</v>
      </c>
      <c r="E377" s="10">
        <v>5.26</v>
      </c>
      <c r="F377" s="10">
        <v>0</v>
      </c>
      <c r="G377" s="7">
        <v>5</v>
      </c>
      <c r="H377" s="7">
        <v>0</v>
      </c>
      <c r="I377" s="10">
        <v>0</v>
      </c>
      <c r="J377" s="7">
        <v>5</v>
      </c>
      <c r="K377" s="7">
        <v>0</v>
      </c>
      <c r="L377" s="10">
        <v>0</v>
      </c>
      <c r="M377" s="10">
        <v>0</v>
      </c>
      <c r="N377" s="7">
        <v>0</v>
      </c>
      <c r="O377" s="7">
        <v>0.3125</v>
      </c>
      <c r="P377" s="11">
        <v>0.291</v>
      </c>
      <c r="Q377" s="10">
        <v>0</v>
      </c>
      <c r="R377" s="7">
        <v>0</v>
      </c>
      <c r="S377" s="7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4">
        <v>14.2</v>
      </c>
      <c r="AA377" s="10">
        <v>0</v>
      </c>
      <c r="AB377" s="14">
        <v>14.2</v>
      </c>
      <c r="AC377" s="10">
        <v>0</v>
      </c>
      <c r="AD377" s="14">
        <v>19</v>
      </c>
      <c r="AE377" s="10">
        <v>9.16</v>
      </c>
      <c r="AF377" s="10">
        <v>7.62</v>
      </c>
      <c r="AG377" s="10">
        <v>1.9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4">
        <v>31.2</v>
      </c>
      <c r="AN377" s="10">
        <v>0</v>
      </c>
      <c r="AO377" s="14">
        <v>12.8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</row>
    <row r="378" spans="1:49" s="16" customFormat="1" ht="12.75">
      <c r="A378" s="20" t="s">
        <v>845</v>
      </c>
      <c r="B378" s="20" t="s">
        <v>513</v>
      </c>
      <c r="C378" s="7" t="s">
        <v>83</v>
      </c>
      <c r="D378" s="9">
        <v>8.685740105628032</v>
      </c>
      <c r="E378" s="10">
        <v>2.37</v>
      </c>
      <c r="F378" s="10">
        <v>0</v>
      </c>
      <c r="G378" s="7">
        <v>0</v>
      </c>
      <c r="H378" s="7">
        <v>6.625</v>
      </c>
      <c r="I378" s="10">
        <v>0</v>
      </c>
      <c r="J378" s="7">
        <v>0</v>
      </c>
      <c r="K378" s="7">
        <v>0</v>
      </c>
      <c r="L378" s="10">
        <v>0</v>
      </c>
      <c r="M378" s="10">
        <v>0</v>
      </c>
      <c r="N378" s="7">
        <v>0</v>
      </c>
      <c r="O378" s="7">
        <v>0.125</v>
      </c>
      <c r="P378" s="11">
        <v>0.116</v>
      </c>
      <c r="Q378" s="10">
        <v>0</v>
      </c>
      <c r="R378" s="7">
        <v>0</v>
      </c>
      <c r="S378" s="7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4">
        <v>57.1</v>
      </c>
      <c r="AD378" s="14">
        <v>12.6</v>
      </c>
      <c r="AE378" s="10">
        <v>4.92</v>
      </c>
      <c r="AF378" s="10">
        <v>3.79</v>
      </c>
      <c r="AG378" s="10">
        <v>2.3</v>
      </c>
      <c r="AH378" s="14">
        <v>12.6</v>
      </c>
      <c r="AI378" s="10">
        <v>4.92</v>
      </c>
      <c r="AJ378" s="10">
        <v>3.79</v>
      </c>
      <c r="AK378" s="10">
        <v>2.3</v>
      </c>
      <c r="AL378" s="10">
        <v>0</v>
      </c>
      <c r="AM378" s="14">
        <v>25.1</v>
      </c>
      <c r="AN378" s="10">
        <v>0</v>
      </c>
      <c r="AO378" s="10">
        <v>7.59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</row>
    <row r="379" spans="1:49" s="16" customFormat="1" ht="12.75">
      <c r="A379" s="20" t="s">
        <v>846</v>
      </c>
      <c r="B379" s="20" t="s">
        <v>513</v>
      </c>
      <c r="C379" s="7" t="s">
        <v>83</v>
      </c>
      <c r="D379" s="8">
        <v>12.93673908094327</v>
      </c>
      <c r="E379" s="10">
        <v>3.53</v>
      </c>
      <c r="F379" s="10">
        <v>0</v>
      </c>
      <c r="G379" s="7">
        <v>0</v>
      </c>
      <c r="H379" s="7">
        <v>6.625</v>
      </c>
      <c r="I379" s="10">
        <v>0</v>
      </c>
      <c r="J379" s="7">
        <v>0</v>
      </c>
      <c r="K379" s="7">
        <v>0</v>
      </c>
      <c r="L379" s="10">
        <v>0</v>
      </c>
      <c r="M379" s="10">
        <v>0</v>
      </c>
      <c r="N379" s="7">
        <v>0</v>
      </c>
      <c r="O379" s="7">
        <v>0.1875</v>
      </c>
      <c r="P379" s="11">
        <v>0.174</v>
      </c>
      <c r="Q379" s="10">
        <v>0</v>
      </c>
      <c r="R379" s="7">
        <v>0</v>
      </c>
      <c r="S379" s="7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4">
        <v>38.1</v>
      </c>
      <c r="AD379" s="14">
        <v>18.4</v>
      </c>
      <c r="AE379" s="10">
        <v>7.24</v>
      </c>
      <c r="AF379" s="10">
        <v>5.54</v>
      </c>
      <c r="AG379" s="10">
        <v>2.28</v>
      </c>
      <c r="AH379" s="14">
        <v>18.4</v>
      </c>
      <c r="AI379" s="10">
        <v>7.24</v>
      </c>
      <c r="AJ379" s="10">
        <v>5.54</v>
      </c>
      <c r="AK379" s="10">
        <v>2.28</v>
      </c>
      <c r="AL379" s="10">
        <v>0</v>
      </c>
      <c r="AM379" s="14">
        <v>36.7</v>
      </c>
      <c r="AN379" s="10">
        <v>0</v>
      </c>
      <c r="AO379" s="14">
        <v>11.1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</row>
    <row r="380" spans="1:49" s="16" customFormat="1" ht="12.75">
      <c r="A380" s="20" t="s">
        <v>847</v>
      </c>
      <c r="B380" s="20" t="s">
        <v>513</v>
      </c>
      <c r="C380" s="7" t="s">
        <v>83</v>
      </c>
      <c r="D380" s="8">
        <v>17.03741328411652</v>
      </c>
      <c r="E380" s="10">
        <v>4.68</v>
      </c>
      <c r="F380" s="10">
        <v>0</v>
      </c>
      <c r="G380" s="7">
        <v>0</v>
      </c>
      <c r="H380" s="7">
        <v>6.625</v>
      </c>
      <c r="I380" s="10">
        <v>0</v>
      </c>
      <c r="J380" s="7">
        <v>0</v>
      </c>
      <c r="K380" s="7">
        <v>0</v>
      </c>
      <c r="L380" s="10">
        <v>0</v>
      </c>
      <c r="M380" s="10">
        <v>0</v>
      </c>
      <c r="N380" s="7">
        <v>0</v>
      </c>
      <c r="O380" s="7">
        <v>0.25</v>
      </c>
      <c r="P380" s="11">
        <v>0.233</v>
      </c>
      <c r="Q380" s="10">
        <v>0</v>
      </c>
      <c r="R380" s="7">
        <v>0</v>
      </c>
      <c r="S380" s="7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4">
        <v>28.4</v>
      </c>
      <c r="AD380" s="14">
        <v>23.9</v>
      </c>
      <c r="AE380" s="10">
        <v>9.52</v>
      </c>
      <c r="AF380" s="10">
        <v>7.22</v>
      </c>
      <c r="AG380" s="10">
        <v>2.26</v>
      </c>
      <c r="AH380" s="14">
        <v>23.9</v>
      </c>
      <c r="AI380" s="10">
        <v>9.52</v>
      </c>
      <c r="AJ380" s="10">
        <v>7.22</v>
      </c>
      <c r="AK380" s="10">
        <v>2.26</v>
      </c>
      <c r="AL380" s="10">
        <v>0</v>
      </c>
      <c r="AM380" s="14">
        <v>47.9</v>
      </c>
      <c r="AN380" s="10">
        <v>0</v>
      </c>
      <c r="AO380" s="14">
        <v>14.4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</row>
    <row r="381" spans="1:49" s="16" customFormat="1" ht="12.75">
      <c r="A381" s="20" t="s">
        <v>848</v>
      </c>
      <c r="B381" s="20" t="s">
        <v>513</v>
      </c>
      <c r="C381" s="7" t="s">
        <v>83</v>
      </c>
      <c r="D381" s="8">
        <v>18.992105688195416</v>
      </c>
      <c r="E381" s="10">
        <v>5.2</v>
      </c>
      <c r="F381" s="10">
        <v>0</v>
      </c>
      <c r="G381" s="7">
        <v>0</v>
      </c>
      <c r="H381" s="7">
        <v>6.625</v>
      </c>
      <c r="I381" s="10">
        <v>0</v>
      </c>
      <c r="J381" s="7">
        <v>0</v>
      </c>
      <c r="K381" s="7">
        <v>0</v>
      </c>
      <c r="L381" s="10">
        <v>0</v>
      </c>
      <c r="M381" s="10">
        <v>0</v>
      </c>
      <c r="N381" s="7">
        <v>0</v>
      </c>
      <c r="O381" s="7">
        <v>0.28</v>
      </c>
      <c r="P381" s="11">
        <v>0.26</v>
      </c>
      <c r="Q381" s="10">
        <v>0</v>
      </c>
      <c r="R381" s="7">
        <v>0</v>
      </c>
      <c r="S381" s="7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4">
        <v>25.5</v>
      </c>
      <c r="AD381" s="14">
        <v>26.4</v>
      </c>
      <c r="AE381" s="14">
        <v>10.5</v>
      </c>
      <c r="AF381" s="10">
        <v>7.96</v>
      </c>
      <c r="AG381" s="10">
        <v>2.25</v>
      </c>
      <c r="AH381" s="14">
        <v>26.4</v>
      </c>
      <c r="AI381" s="14">
        <v>10.5</v>
      </c>
      <c r="AJ381" s="10">
        <v>7.96</v>
      </c>
      <c r="AK381" s="10">
        <v>2.25</v>
      </c>
      <c r="AL381" s="10">
        <v>0</v>
      </c>
      <c r="AM381" s="14">
        <v>52.7</v>
      </c>
      <c r="AN381" s="10">
        <v>0</v>
      </c>
      <c r="AO381" s="14">
        <v>15.9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</row>
    <row r="382" spans="1:49" s="16" customFormat="1" ht="12.75">
      <c r="A382" s="20" t="s">
        <v>849</v>
      </c>
      <c r="B382" s="20" t="s">
        <v>513</v>
      </c>
      <c r="C382" s="7" t="s">
        <v>83</v>
      </c>
      <c r="D382" s="8">
        <v>21.05590167814261</v>
      </c>
      <c r="E382" s="10">
        <v>5.79</v>
      </c>
      <c r="F382" s="10">
        <v>0</v>
      </c>
      <c r="G382" s="7">
        <v>0</v>
      </c>
      <c r="H382" s="7">
        <v>6.625</v>
      </c>
      <c r="I382" s="10">
        <v>0</v>
      </c>
      <c r="J382" s="7">
        <v>0</v>
      </c>
      <c r="K382" s="7">
        <v>0</v>
      </c>
      <c r="L382" s="10">
        <v>0</v>
      </c>
      <c r="M382" s="10">
        <v>0</v>
      </c>
      <c r="N382" s="7">
        <v>0</v>
      </c>
      <c r="O382" s="7">
        <v>0.3125</v>
      </c>
      <c r="P382" s="11">
        <v>0.291</v>
      </c>
      <c r="Q382" s="10">
        <v>0</v>
      </c>
      <c r="R382" s="7">
        <v>0</v>
      </c>
      <c r="S382" s="7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4">
        <v>22.8</v>
      </c>
      <c r="AD382" s="14">
        <v>29.1</v>
      </c>
      <c r="AE382" s="14">
        <v>11.7</v>
      </c>
      <c r="AF382" s="10">
        <v>8.79</v>
      </c>
      <c r="AG382" s="10">
        <v>2.24</v>
      </c>
      <c r="AH382" s="14">
        <v>29.1</v>
      </c>
      <c r="AI382" s="14">
        <v>11.7</v>
      </c>
      <c r="AJ382" s="10">
        <v>8.79</v>
      </c>
      <c r="AK382" s="10">
        <v>2.24</v>
      </c>
      <c r="AL382" s="10">
        <v>0</v>
      </c>
      <c r="AM382" s="14">
        <v>58.2</v>
      </c>
      <c r="AN382" s="10">
        <v>0</v>
      </c>
      <c r="AO382" s="14">
        <v>17.6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</row>
    <row r="383" spans="1:49" s="16" customFormat="1" ht="12.75">
      <c r="A383" s="20" t="s">
        <v>850</v>
      </c>
      <c r="B383" s="20" t="s">
        <v>513</v>
      </c>
      <c r="C383" s="7" t="s">
        <v>83</v>
      </c>
      <c r="D383" s="8">
        <v>25.055019535465473</v>
      </c>
      <c r="E383" s="10">
        <v>6.88</v>
      </c>
      <c r="F383" s="10">
        <v>0</v>
      </c>
      <c r="G383" s="7">
        <v>0</v>
      </c>
      <c r="H383" s="7">
        <v>6.625</v>
      </c>
      <c r="I383" s="10">
        <v>0</v>
      </c>
      <c r="J383" s="7">
        <v>0</v>
      </c>
      <c r="K383" s="7">
        <v>0</v>
      </c>
      <c r="L383" s="10">
        <v>0</v>
      </c>
      <c r="M383" s="10">
        <v>0</v>
      </c>
      <c r="N383" s="7">
        <v>0</v>
      </c>
      <c r="O383" s="7">
        <v>0.375</v>
      </c>
      <c r="P383" s="11">
        <v>0.349</v>
      </c>
      <c r="Q383" s="10">
        <v>0</v>
      </c>
      <c r="R383" s="7">
        <v>0</v>
      </c>
      <c r="S383" s="7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4">
        <v>19</v>
      </c>
      <c r="AD383" s="14">
        <v>34</v>
      </c>
      <c r="AE383" s="14">
        <v>13.8</v>
      </c>
      <c r="AF383" s="14">
        <v>10.3</v>
      </c>
      <c r="AG383" s="10">
        <v>2.22</v>
      </c>
      <c r="AH383" s="14">
        <v>34</v>
      </c>
      <c r="AI383" s="14">
        <v>13.8</v>
      </c>
      <c r="AJ383" s="14">
        <v>10.3</v>
      </c>
      <c r="AK383" s="10">
        <v>2.22</v>
      </c>
      <c r="AL383" s="10">
        <v>0</v>
      </c>
      <c r="AM383" s="14">
        <v>68</v>
      </c>
      <c r="AN383" s="10">
        <v>0</v>
      </c>
      <c r="AO383" s="14">
        <v>20.5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</row>
    <row r="384" spans="1:49" s="16" customFormat="1" ht="12.75">
      <c r="A384" s="20" t="s">
        <v>851</v>
      </c>
      <c r="B384" s="20" t="s">
        <v>513</v>
      </c>
      <c r="C384" s="7" t="s">
        <v>83</v>
      </c>
      <c r="D384" s="8">
        <v>28.600148456411937</v>
      </c>
      <c r="E384" s="10">
        <v>7.86</v>
      </c>
      <c r="F384" s="10">
        <v>0</v>
      </c>
      <c r="G384" s="7">
        <v>0</v>
      </c>
      <c r="H384" s="7">
        <v>6.625</v>
      </c>
      <c r="I384" s="10">
        <v>0</v>
      </c>
      <c r="J384" s="7">
        <v>0</v>
      </c>
      <c r="K384" s="7">
        <v>0</v>
      </c>
      <c r="L384" s="10">
        <v>0</v>
      </c>
      <c r="M384" s="10">
        <v>0</v>
      </c>
      <c r="N384" s="7">
        <v>0</v>
      </c>
      <c r="O384" s="7">
        <v>0.4375</v>
      </c>
      <c r="P384" s="11">
        <v>0.402</v>
      </c>
      <c r="Q384" s="10">
        <v>0</v>
      </c>
      <c r="R384" s="7">
        <v>0</v>
      </c>
      <c r="S384" s="7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4">
        <v>16.5</v>
      </c>
      <c r="AD384" s="14">
        <v>38.2</v>
      </c>
      <c r="AE384" s="14">
        <v>15.6</v>
      </c>
      <c r="AF384" s="14">
        <v>11.5</v>
      </c>
      <c r="AG384" s="10">
        <v>2.2</v>
      </c>
      <c r="AH384" s="14">
        <v>38.2</v>
      </c>
      <c r="AI384" s="14">
        <v>15.6</v>
      </c>
      <c r="AJ384" s="14">
        <v>11.5</v>
      </c>
      <c r="AK384" s="10">
        <v>2.2</v>
      </c>
      <c r="AL384" s="10">
        <v>0</v>
      </c>
      <c r="AM384" s="14">
        <v>76.4</v>
      </c>
      <c r="AN384" s="10">
        <v>0</v>
      </c>
      <c r="AO384" s="14">
        <v>23.1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</row>
    <row r="385" spans="1:49" s="16" customFormat="1" ht="12.75">
      <c r="A385" s="20" t="s">
        <v>852</v>
      </c>
      <c r="B385" s="20" t="s">
        <v>513</v>
      </c>
      <c r="C385" s="7" t="s">
        <v>83</v>
      </c>
      <c r="D385" s="8">
        <v>32.73855885967488</v>
      </c>
      <c r="E385" s="10">
        <v>9</v>
      </c>
      <c r="F385" s="10">
        <v>0</v>
      </c>
      <c r="G385" s="7">
        <v>0</v>
      </c>
      <c r="H385" s="7">
        <v>6.625</v>
      </c>
      <c r="I385" s="10">
        <v>0</v>
      </c>
      <c r="J385" s="7">
        <v>0</v>
      </c>
      <c r="K385" s="7">
        <v>0</v>
      </c>
      <c r="L385" s="10">
        <v>0</v>
      </c>
      <c r="M385" s="10">
        <v>0</v>
      </c>
      <c r="N385" s="7">
        <v>0</v>
      </c>
      <c r="O385" s="7">
        <v>0.5</v>
      </c>
      <c r="P385" s="11">
        <v>0.465</v>
      </c>
      <c r="Q385" s="10">
        <v>0</v>
      </c>
      <c r="R385" s="7">
        <v>0</v>
      </c>
      <c r="S385" s="7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4">
        <v>14.2</v>
      </c>
      <c r="AD385" s="14">
        <v>42.9</v>
      </c>
      <c r="AE385" s="14">
        <v>17.7</v>
      </c>
      <c r="AF385" s="14">
        <v>13</v>
      </c>
      <c r="AG385" s="10">
        <v>2.18</v>
      </c>
      <c r="AH385" s="14">
        <v>42.9</v>
      </c>
      <c r="AI385" s="14">
        <v>17.7</v>
      </c>
      <c r="AJ385" s="14">
        <v>13</v>
      </c>
      <c r="AK385" s="10">
        <v>2.18</v>
      </c>
      <c r="AL385" s="10">
        <v>0</v>
      </c>
      <c r="AM385" s="14">
        <v>85.9</v>
      </c>
      <c r="AN385" s="10">
        <v>0</v>
      </c>
      <c r="AO385" s="14">
        <v>25.9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</row>
    <row r="386" spans="1:49" s="16" customFormat="1" ht="12.75">
      <c r="A386" s="20" t="s">
        <v>853</v>
      </c>
      <c r="B386" s="20" t="s">
        <v>513</v>
      </c>
      <c r="C386" s="7" t="s">
        <v>83</v>
      </c>
      <c r="D386" s="8">
        <v>13.439175739361144</v>
      </c>
      <c r="E386" s="10">
        <v>3.66</v>
      </c>
      <c r="F386" s="10">
        <v>0</v>
      </c>
      <c r="G386" s="7">
        <v>0</v>
      </c>
      <c r="H386" s="7">
        <v>6.875</v>
      </c>
      <c r="I386" s="10">
        <v>0</v>
      </c>
      <c r="J386" s="7">
        <v>0</v>
      </c>
      <c r="K386" s="7">
        <v>0</v>
      </c>
      <c r="L386" s="10">
        <v>0</v>
      </c>
      <c r="M386" s="10">
        <v>0</v>
      </c>
      <c r="N386" s="7">
        <v>0</v>
      </c>
      <c r="O386" s="7">
        <v>0.1875</v>
      </c>
      <c r="P386" s="11">
        <v>0.174</v>
      </c>
      <c r="Q386" s="10">
        <v>0</v>
      </c>
      <c r="R386" s="7">
        <v>0</v>
      </c>
      <c r="S386" s="7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4">
        <v>39.5</v>
      </c>
      <c r="AD386" s="14">
        <v>20.6</v>
      </c>
      <c r="AE386" s="10">
        <v>7.81</v>
      </c>
      <c r="AF386" s="10">
        <v>5.99</v>
      </c>
      <c r="AG386" s="10">
        <v>2.37</v>
      </c>
      <c r="AH386" s="14">
        <v>20.6</v>
      </c>
      <c r="AI386" s="10">
        <v>7.81</v>
      </c>
      <c r="AJ386" s="10">
        <v>5.99</v>
      </c>
      <c r="AK386" s="10">
        <v>2.37</v>
      </c>
      <c r="AL386" s="10">
        <v>0</v>
      </c>
      <c r="AM386" s="14">
        <v>41.1</v>
      </c>
      <c r="AN386" s="10">
        <v>0</v>
      </c>
      <c r="AO386" s="14">
        <v>12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</row>
    <row r="387" spans="1:49" s="16" customFormat="1" ht="12.75">
      <c r="A387" s="20" t="s">
        <v>854</v>
      </c>
      <c r="B387" s="20" t="s">
        <v>513</v>
      </c>
      <c r="C387" s="7" t="s">
        <v>83</v>
      </c>
      <c r="D387" s="8">
        <v>17.705547138395602</v>
      </c>
      <c r="E387" s="10">
        <v>4.86</v>
      </c>
      <c r="F387" s="10">
        <v>0</v>
      </c>
      <c r="G387" s="7">
        <v>0</v>
      </c>
      <c r="H387" s="7">
        <v>6.875</v>
      </c>
      <c r="I387" s="10">
        <v>0</v>
      </c>
      <c r="J387" s="7">
        <v>0</v>
      </c>
      <c r="K387" s="7">
        <v>0</v>
      </c>
      <c r="L387" s="10">
        <v>0</v>
      </c>
      <c r="M387" s="10">
        <v>0</v>
      </c>
      <c r="N387" s="7">
        <v>0</v>
      </c>
      <c r="O387" s="7">
        <v>0.25</v>
      </c>
      <c r="P387" s="11">
        <v>0.233</v>
      </c>
      <c r="Q387" s="10">
        <v>0</v>
      </c>
      <c r="R387" s="7">
        <v>0</v>
      </c>
      <c r="S387" s="7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4">
        <v>29.5</v>
      </c>
      <c r="AD387" s="14">
        <v>26.8</v>
      </c>
      <c r="AE387" s="14">
        <v>10.3</v>
      </c>
      <c r="AF387" s="10">
        <v>7.81</v>
      </c>
      <c r="AG387" s="10">
        <v>2.35</v>
      </c>
      <c r="AH387" s="14">
        <v>26.8</v>
      </c>
      <c r="AI387" s="14">
        <v>10.3</v>
      </c>
      <c r="AJ387" s="10">
        <v>7.81</v>
      </c>
      <c r="AK387" s="10">
        <v>2.35</v>
      </c>
      <c r="AL387" s="10">
        <v>0</v>
      </c>
      <c r="AM387" s="14">
        <v>53.7</v>
      </c>
      <c r="AN387" s="10">
        <v>0</v>
      </c>
      <c r="AO387" s="14">
        <v>15.6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</row>
    <row r="388" spans="1:49" s="16" customFormat="1" ht="12.75">
      <c r="A388" s="20" t="s">
        <v>855</v>
      </c>
      <c r="B388" s="20" t="s">
        <v>513</v>
      </c>
      <c r="C388" s="7" t="s">
        <v>83</v>
      </c>
      <c r="D388" s="8">
        <v>21.889732728282898</v>
      </c>
      <c r="E388" s="10">
        <v>6.02</v>
      </c>
      <c r="F388" s="10">
        <v>0</v>
      </c>
      <c r="G388" s="7">
        <v>0</v>
      </c>
      <c r="H388" s="7">
        <v>6.875</v>
      </c>
      <c r="I388" s="10">
        <v>0</v>
      </c>
      <c r="J388" s="7">
        <v>0</v>
      </c>
      <c r="K388" s="7">
        <v>0</v>
      </c>
      <c r="L388" s="10">
        <v>0</v>
      </c>
      <c r="M388" s="10">
        <v>0</v>
      </c>
      <c r="N388" s="7">
        <v>0</v>
      </c>
      <c r="O388" s="7">
        <v>0.3125</v>
      </c>
      <c r="P388" s="11">
        <v>0.291</v>
      </c>
      <c r="Q388" s="10">
        <v>0</v>
      </c>
      <c r="R388" s="7">
        <v>0</v>
      </c>
      <c r="S388" s="7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4">
        <v>23.6</v>
      </c>
      <c r="AD388" s="14">
        <v>32.7</v>
      </c>
      <c r="AE388" s="14">
        <v>12.6</v>
      </c>
      <c r="AF388" s="10">
        <v>9.51</v>
      </c>
      <c r="AG388" s="10">
        <v>2.33</v>
      </c>
      <c r="AH388" s="14">
        <v>32.7</v>
      </c>
      <c r="AI388" s="14">
        <v>12.6</v>
      </c>
      <c r="AJ388" s="10">
        <v>9.51</v>
      </c>
      <c r="AK388" s="10">
        <v>2.33</v>
      </c>
      <c r="AL388" s="10">
        <v>0</v>
      </c>
      <c r="AM388" s="14">
        <v>65.4</v>
      </c>
      <c r="AN388" s="10">
        <v>0</v>
      </c>
      <c r="AO388" s="14">
        <v>19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</row>
    <row r="389" spans="1:49" s="16" customFormat="1" ht="12.75">
      <c r="A389" s="20" t="s">
        <v>856</v>
      </c>
      <c r="B389" s="20" t="s">
        <v>513</v>
      </c>
      <c r="C389" s="7" t="s">
        <v>83</v>
      </c>
      <c r="D389" s="8">
        <v>26.05722031688409</v>
      </c>
      <c r="E389" s="10">
        <v>7.16</v>
      </c>
      <c r="F389" s="10">
        <v>0</v>
      </c>
      <c r="G389" s="7">
        <v>0</v>
      </c>
      <c r="H389" s="7">
        <v>6.875</v>
      </c>
      <c r="I389" s="10">
        <v>0</v>
      </c>
      <c r="J389" s="7">
        <v>0</v>
      </c>
      <c r="K389" s="7">
        <v>0</v>
      </c>
      <c r="L389" s="10">
        <v>0</v>
      </c>
      <c r="M389" s="10">
        <v>0</v>
      </c>
      <c r="N389" s="7">
        <v>0</v>
      </c>
      <c r="O389" s="7">
        <v>0.375</v>
      </c>
      <c r="P389" s="11">
        <v>0.349</v>
      </c>
      <c r="Q389" s="10">
        <v>0</v>
      </c>
      <c r="R389" s="7">
        <v>0</v>
      </c>
      <c r="S389" s="7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4">
        <v>19.7</v>
      </c>
      <c r="AD389" s="14">
        <v>38.2</v>
      </c>
      <c r="AE389" s="14">
        <v>14.9</v>
      </c>
      <c r="AF389" s="14">
        <v>11.1</v>
      </c>
      <c r="AG389" s="10">
        <v>2.31</v>
      </c>
      <c r="AH389" s="14">
        <v>38.2</v>
      </c>
      <c r="AI389" s="14">
        <v>14.9</v>
      </c>
      <c r="AJ389" s="14">
        <v>11.1</v>
      </c>
      <c r="AK389" s="10">
        <v>2.31</v>
      </c>
      <c r="AL389" s="10">
        <v>0</v>
      </c>
      <c r="AM389" s="14">
        <v>76.4</v>
      </c>
      <c r="AN389" s="10">
        <v>0</v>
      </c>
      <c r="AO389" s="14">
        <v>22.2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</row>
    <row r="390" spans="1:49" s="16" customFormat="1" ht="12.75">
      <c r="A390" s="20" t="s">
        <v>857</v>
      </c>
      <c r="B390" s="20" t="s">
        <v>513</v>
      </c>
      <c r="C390" s="7" t="s">
        <v>83</v>
      </c>
      <c r="D390" s="8">
        <v>34.07482656823304</v>
      </c>
      <c r="E390" s="10">
        <v>9.36</v>
      </c>
      <c r="F390" s="10">
        <v>0</v>
      </c>
      <c r="G390" s="7">
        <v>0</v>
      </c>
      <c r="H390" s="7">
        <v>6.875</v>
      </c>
      <c r="I390" s="10">
        <v>0</v>
      </c>
      <c r="J390" s="7">
        <v>0</v>
      </c>
      <c r="K390" s="7">
        <v>0</v>
      </c>
      <c r="L390" s="10">
        <v>0</v>
      </c>
      <c r="M390" s="10">
        <v>0</v>
      </c>
      <c r="N390" s="7">
        <v>0</v>
      </c>
      <c r="O390" s="7">
        <v>0.5</v>
      </c>
      <c r="P390" s="11">
        <v>0.465</v>
      </c>
      <c r="Q390" s="10">
        <v>0</v>
      </c>
      <c r="R390" s="7">
        <v>0</v>
      </c>
      <c r="S390" s="7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4">
        <v>14.8</v>
      </c>
      <c r="AD390" s="14">
        <v>48.3</v>
      </c>
      <c r="AE390" s="14">
        <v>19.1</v>
      </c>
      <c r="AF390" s="14">
        <v>14.1</v>
      </c>
      <c r="AG390" s="10">
        <v>2.27</v>
      </c>
      <c r="AH390" s="14">
        <v>48.3</v>
      </c>
      <c r="AI390" s="14">
        <v>19.1</v>
      </c>
      <c r="AJ390" s="14">
        <v>14.1</v>
      </c>
      <c r="AK390" s="10">
        <v>2.27</v>
      </c>
      <c r="AL390" s="10">
        <v>0</v>
      </c>
      <c r="AM390" s="14">
        <v>96.7</v>
      </c>
      <c r="AN390" s="10">
        <v>0</v>
      </c>
      <c r="AO390" s="14">
        <v>28.1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</row>
    <row r="391" spans="1:49" s="16" customFormat="1" ht="12.75">
      <c r="A391" s="20" t="s">
        <v>858</v>
      </c>
      <c r="B391" s="20" t="s">
        <v>513</v>
      </c>
      <c r="C391" s="7" t="s">
        <v>83</v>
      </c>
      <c r="D391" s="9">
        <v>7.850572787779182</v>
      </c>
      <c r="E391" s="10">
        <v>2.14</v>
      </c>
      <c r="F391" s="10">
        <v>0</v>
      </c>
      <c r="G391" s="7">
        <v>0</v>
      </c>
      <c r="H391" s="7">
        <v>6</v>
      </c>
      <c r="I391" s="10">
        <v>0</v>
      </c>
      <c r="J391" s="7">
        <v>0</v>
      </c>
      <c r="K391" s="7">
        <v>0</v>
      </c>
      <c r="L391" s="10">
        <v>0</v>
      </c>
      <c r="M391" s="10">
        <v>0</v>
      </c>
      <c r="N391" s="7">
        <v>0</v>
      </c>
      <c r="O391" s="7">
        <v>0.125</v>
      </c>
      <c r="P391" s="11">
        <v>0.116</v>
      </c>
      <c r="Q391" s="10">
        <v>0</v>
      </c>
      <c r="R391" s="7">
        <v>0</v>
      </c>
      <c r="S391" s="7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4">
        <v>51.7</v>
      </c>
      <c r="AD391" s="10">
        <v>9.28</v>
      </c>
      <c r="AE391" s="10">
        <v>4.02</v>
      </c>
      <c r="AF391" s="10">
        <v>3.09</v>
      </c>
      <c r="AG391" s="10">
        <v>2.08</v>
      </c>
      <c r="AH391" s="10">
        <v>9.28</v>
      </c>
      <c r="AI391" s="10">
        <v>4.02</v>
      </c>
      <c r="AJ391" s="10">
        <v>3.09</v>
      </c>
      <c r="AK391" s="10">
        <v>2.08</v>
      </c>
      <c r="AL391" s="10">
        <v>0</v>
      </c>
      <c r="AM391" s="14">
        <v>18.6</v>
      </c>
      <c r="AN391" s="10">
        <v>0</v>
      </c>
      <c r="AO391" s="10">
        <v>6.19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</row>
    <row r="392" spans="1:49" s="16" customFormat="1" ht="12.75">
      <c r="A392" s="20" t="s">
        <v>859</v>
      </c>
      <c r="B392" s="20" t="s">
        <v>513</v>
      </c>
      <c r="C392" s="7" t="s">
        <v>83</v>
      </c>
      <c r="D392" s="8">
        <v>11.680647434898594</v>
      </c>
      <c r="E392" s="10">
        <v>3.18</v>
      </c>
      <c r="F392" s="10">
        <v>0</v>
      </c>
      <c r="G392" s="7">
        <v>0</v>
      </c>
      <c r="H392" s="7">
        <v>6</v>
      </c>
      <c r="I392" s="10">
        <v>0</v>
      </c>
      <c r="J392" s="7">
        <v>0</v>
      </c>
      <c r="K392" s="7">
        <v>0</v>
      </c>
      <c r="L392" s="10">
        <v>0</v>
      </c>
      <c r="M392" s="10">
        <v>0</v>
      </c>
      <c r="N392" s="7">
        <v>0</v>
      </c>
      <c r="O392" s="7">
        <v>0.1875</v>
      </c>
      <c r="P392" s="11">
        <v>0.174</v>
      </c>
      <c r="Q392" s="10">
        <v>0</v>
      </c>
      <c r="R392" s="7">
        <v>0</v>
      </c>
      <c r="S392" s="7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4">
        <v>34.5</v>
      </c>
      <c r="AD392" s="14">
        <v>13.5</v>
      </c>
      <c r="AE392" s="10">
        <v>5.91</v>
      </c>
      <c r="AF392" s="10">
        <v>4.51</v>
      </c>
      <c r="AG392" s="10">
        <v>2.06</v>
      </c>
      <c r="AH392" s="14">
        <v>13.5</v>
      </c>
      <c r="AI392" s="10">
        <v>5.91</v>
      </c>
      <c r="AJ392" s="10">
        <v>4.51</v>
      </c>
      <c r="AK392" s="10">
        <v>2.06</v>
      </c>
      <c r="AL392" s="10">
        <v>0</v>
      </c>
      <c r="AM392" s="14">
        <v>27</v>
      </c>
      <c r="AN392" s="10">
        <v>0</v>
      </c>
      <c r="AO392" s="10">
        <v>9.02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</row>
    <row r="393" spans="1:49" s="16" customFormat="1" ht="12.75">
      <c r="A393" s="20" t="s">
        <v>860</v>
      </c>
      <c r="B393" s="20" t="s">
        <v>513</v>
      </c>
      <c r="C393" s="7" t="s">
        <v>83</v>
      </c>
      <c r="D393" s="8">
        <v>15.367078648418822</v>
      </c>
      <c r="E393" s="10">
        <v>4.22</v>
      </c>
      <c r="F393" s="10">
        <v>0</v>
      </c>
      <c r="G393" s="7">
        <v>0</v>
      </c>
      <c r="H393" s="7">
        <v>6</v>
      </c>
      <c r="I393" s="10">
        <v>0</v>
      </c>
      <c r="J393" s="7">
        <v>0</v>
      </c>
      <c r="K393" s="7">
        <v>0</v>
      </c>
      <c r="L393" s="10">
        <v>0</v>
      </c>
      <c r="M393" s="10">
        <v>0</v>
      </c>
      <c r="N393" s="7">
        <v>0</v>
      </c>
      <c r="O393" s="7">
        <v>0.25</v>
      </c>
      <c r="P393" s="11">
        <v>0.233</v>
      </c>
      <c r="Q393" s="10">
        <v>0</v>
      </c>
      <c r="R393" s="7">
        <v>0</v>
      </c>
      <c r="S393" s="7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4">
        <v>25.8</v>
      </c>
      <c r="AD393" s="14">
        <v>17.6</v>
      </c>
      <c r="AE393" s="10">
        <v>7.75</v>
      </c>
      <c r="AF393" s="10">
        <v>5.86</v>
      </c>
      <c r="AG393" s="10">
        <v>2.04</v>
      </c>
      <c r="AH393" s="14">
        <v>17.6</v>
      </c>
      <c r="AI393" s="10">
        <v>7.75</v>
      </c>
      <c r="AJ393" s="10">
        <v>5.86</v>
      </c>
      <c r="AK393" s="10">
        <v>2.04</v>
      </c>
      <c r="AL393" s="10">
        <v>0</v>
      </c>
      <c r="AM393" s="14">
        <v>35.2</v>
      </c>
      <c r="AN393" s="10">
        <v>0</v>
      </c>
      <c r="AO393" s="14">
        <v>11.7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</row>
    <row r="394" spans="1:49" s="16" customFormat="1" ht="12.75">
      <c r="A394" s="20" t="s">
        <v>861</v>
      </c>
      <c r="B394" s="20" t="s">
        <v>513</v>
      </c>
      <c r="C394" s="7" t="s">
        <v>83</v>
      </c>
      <c r="D394" s="8">
        <v>17.121330896213987</v>
      </c>
      <c r="E394" s="10">
        <v>4.69</v>
      </c>
      <c r="F394" s="10">
        <v>0</v>
      </c>
      <c r="G394" s="7">
        <v>0</v>
      </c>
      <c r="H394" s="7">
        <v>6</v>
      </c>
      <c r="I394" s="10">
        <v>0</v>
      </c>
      <c r="J394" s="7">
        <v>0</v>
      </c>
      <c r="K394" s="7">
        <v>0</v>
      </c>
      <c r="L394" s="10">
        <v>0</v>
      </c>
      <c r="M394" s="10">
        <v>0</v>
      </c>
      <c r="N394" s="7">
        <v>0</v>
      </c>
      <c r="O394" s="7">
        <v>0.28</v>
      </c>
      <c r="P394" s="11">
        <v>0.26</v>
      </c>
      <c r="Q394" s="10">
        <v>0</v>
      </c>
      <c r="R394" s="7">
        <v>0</v>
      </c>
      <c r="S394" s="7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4">
        <v>23.1</v>
      </c>
      <c r="AD394" s="14">
        <v>19.3</v>
      </c>
      <c r="AE394" s="10">
        <v>8.57</v>
      </c>
      <c r="AF394" s="10">
        <v>6.45</v>
      </c>
      <c r="AG394" s="10">
        <v>2.03</v>
      </c>
      <c r="AH394" s="14">
        <v>19.3</v>
      </c>
      <c r="AI394" s="10">
        <v>8.57</v>
      </c>
      <c r="AJ394" s="10">
        <v>6.45</v>
      </c>
      <c r="AK394" s="10">
        <v>2.03</v>
      </c>
      <c r="AL394" s="10">
        <v>0</v>
      </c>
      <c r="AM394" s="14">
        <v>38.7</v>
      </c>
      <c r="AN394" s="10">
        <v>0</v>
      </c>
      <c r="AO394" s="14">
        <v>12.9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</row>
    <row r="395" spans="1:49" s="16" customFormat="1" ht="12.75">
      <c r="A395" s="20" t="s">
        <v>862</v>
      </c>
      <c r="B395" s="20" t="s">
        <v>513</v>
      </c>
      <c r="C395" s="7" t="s">
        <v>83</v>
      </c>
      <c r="D395" s="8">
        <v>18.97132405279189</v>
      </c>
      <c r="E395" s="10">
        <v>5.22</v>
      </c>
      <c r="F395" s="10">
        <v>0</v>
      </c>
      <c r="G395" s="7">
        <v>0</v>
      </c>
      <c r="H395" s="7">
        <v>6</v>
      </c>
      <c r="I395" s="10">
        <v>0</v>
      </c>
      <c r="J395" s="7">
        <v>0</v>
      </c>
      <c r="K395" s="7">
        <v>0</v>
      </c>
      <c r="L395" s="10">
        <v>0</v>
      </c>
      <c r="M395" s="10">
        <v>0</v>
      </c>
      <c r="N395" s="7">
        <v>0</v>
      </c>
      <c r="O395" s="7">
        <v>0.3125</v>
      </c>
      <c r="P395" s="11">
        <v>0.291</v>
      </c>
      <c r="Q395" s="10">
        <v>0</v>
      </c>
      <c r="R395" s="7">
        <v>0</v>
      </c>
      <c r="S395" s="7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4">
        <v>20.6</v>
      </c>
      <c r="AD395" s="14">
        <v>21.3</v>
      </c>
      <c r="AE395" s="10">
        <v>9.49</v>
      </c>
      <c r="AF395" s="10">
        <v>7.11</v>
      </c>
      <c r="AG395" s="10">
        <v>2.02</v>
      </c>
      <c r="AH395" s="14">
        <v>21.3</v>
      </c>
      <c r="AI395" s="10">
        <v>9.49</v>
      </c>
      <c r="AJ395" s="10">
        <v>7.11</v>
      </c>
      <c r="AK395" s="10">
        <v>2.02</v>
      </c>
      <c r="AL395" s="10">
        <v>0</v>
      </c>
      <c r="AM395" s="14">
        <v>42.6</v>
      </c>
      <c r="AN395" s="10">
        <v>0</v>
      </c>
      <c r="AO395" s="14">
        <v>14.2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</row>
    <row r="396" spans="1:49" s="16" customFormat="1" ht="12.75">
      <c r="A396" s="20" t="s">
        <v>863</v>
      </c>
      <c r="B396" s="20" t="s">
        <v>513</v>
      </c>
      <c r="C396" s="7" t="s">
        <v>83</v>
      </c>
      <c r="D396" s="8">
        <v>22.549517581918924</v>
      </c>
      <c r="E396" s="10">
        <v>6.2</v>
      </c>
      <c r="F396" s="10">
        <v>0</v>
      </c>
      <c r="G396" s="7">
        <v>0</v>
      </c>
      <c r="H396" s="7">
        <v>6</v>
      </c>
      <c r="I396" s="10">
        <v>0</v>
      </c>
      <c r="J396" s="7">
        <v>0</v>
      </c>
      <c r="K396" s="7">
        <v>0</v>
      </c>
      <c r="L396" s="10">
        <v>0</v>
      </c>
      <c r="M396" s="10">
        <v>0</v>
      </c>
      <c r="N396" s="7">
        <v>0</v>
      </c>
      <c r="O396" s="7">
        <v>0.375</v>
      </c>
      <c r="P396" s="11">
        <v>0.349</v>
      </c>
      <c r="Q396" s="10">
        <v>0</v>
      </c>
      <c r="R396" s="7">
        <v>0</v>
      </c>
      <c r="S396" s="7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4">
        <v>17.2</v>
      </c>
      <c r="AD396" s="14">
        <v>24.8</v>
      </c>
      <c r="AE396" s="14">
        <v>11.2</v>
      </c>
      <c r="AF396" s="10">
        <v>8.28</v>
      </c>
      <c r="AG396" s="10">
        <v>2</v>
      </c>
      <c r="AH396" s="14">
        <v>24.8</v>
      </c>
      <c r="AI396" s="14">
        <v>11.2</v>
      </c>
      <c r="AJ396" s="10">
        <v>8.28</v>
      </c>
      <c r="AK396" s="10">
        <v>2</v>
      </c>
      <c r="AL396" s="10">
        <v>0</v>
      </c>
      <c r="AM396" s="14">
        <v>49.7</v>
      </c>
      <c r="AN396" s="10">
        <v>0</v>
      </c>
      <c r="AO396" s="14">
        <v>16.6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</row>
    <row r="397" spans="1:49" s="16" customFormat="1" ht="12.75">
      <c r="A397" s="20" t="s">
        <v>864</v>
      </c>
      <c r="B397" s="20" t="s">
        <v>513</v>
      </c>
      <c r="C397" s="7" t="s">
        <v>83</v>
      </c>
      <c r="D397" s="8">
        <v>29.397889588279483</v>
      </c>
      <c r="E397" s="10">
        <v>8.09</v>
      </c>
      <c r="F397" s="10">
        <v>0</v>
      </c>
      <c r="G397" s="7">
        <v>0</v>
      </c>
      <c r="H397" s="7">
        <v>6</v>
      </c>
      <c r="I397" s="10">
        <v>0</v>
      </c>
      <c r="J397" s="7">
        <v>0</v>
      </c>
      <c r="K397" s="7">
        <v>0</v>
      </c>
      <c r="L397" s="10">
        <v>0</v>
      </c>
      <c r="M397" s="10">
        <v>0</v>
      </c>
      <c r="N397" s="7">
        <v>0</v>
      </c>
      <c r="O397" s="7">
        <v>0.5</v>
      </c>
      <c r="P397" s="11">
        <v>0.465</v>
      </c>
      <c r="Q397" s="10">
        <v>0</v>
      </c>
      <c r="R397" s="7">
        <v>0</v>
      </c>
      <c r="S397" s="7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4">
        <v>12.9</v>
      </c>
      <c r="AD397" s="14">
        <v>31.2</v>
      </c>
      <c r="AE397" s="14">
        <v>14.3</v>
      </c>
      <c r="AF397" s="14">
        <v>10.4</v>
      </c>
      <c r="AG397" s="10">
        <v>1.96</v>
      </c>
      <c r="AH397" s="14">
        <v>31.2</v>
      </c>
      <c r="AI397" s="14">
        <v>14.3</v>
      </c>
      <c r="AJ397" s="14">
        <v>10.4</v>
      </c>
      <c r="AK397" s="10">
        <v>1.96</v>
      </c>
      <c r="AL397" s="10">
        <v>0</v>
      </c>
      <c r="AM397" s="14">
        <v>62.4</v>
      </c>
      <c r="AN397" s="10">
        <v>0</v>
      </c>
      <c r="AO397" s="14">
        <v>20.8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</row>
    <row r="398" spans="1:49" s="16" customFormat="1" ht="12.75">
      <c r="A398" s="7" t="s">
        <v>865</v>
      </c>
      <c r="B398" s="20" t="s">
        <v>513</v>
      </c>
      <c r="C398" s="7" t="s">
        <v>83</v>
      </c>
      <c r="D398" s="8">
        <v>12.180793525340155</v>
      </c>
      <c r="E398" s="10">
        <v>3.37</v>
      </c>
      <c r="F398" s="10">
        <v>0</v>
      </c>
      <c r="G398" s="7">
        <v>6</v>
      </c>
      <c r="H398" s="7">
        <v>0</v>
      </c>
      <c r="I398" s="10">
        <v>0</v>
      </c>
      <c r="J398" s="7">
        <v>2</v>
      </c>
      <c r="K398" s="7">
        <v>0</v>
      </c>
      <c r="L398" s="10">
        <v>0</v>
      </c>
      <c r="M398" s="10">
        <v>0</v>
      </c>
      <c r="N398" s="7">
        <v>0</v>
      </c>
      <c r="O398" s="7">
        <v>0.25</v>
      </c>
      <c r="P398" s="11">
        <v>0.233</v>
      </c>
      <c r="Q398" s="10">
        <v>0</v>
      </c>
      <c r="R398" s="7">
        <v>0</v>
      </c>
      <c r="S398" s="7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5.58</v>
      </c>
      <c r="AA398" s="10">
        <v>0</v>
      </c>
      <c r="AB398" s="14">
        <v>22.8</v>
      </c>
      <c r="AC398" s="10">
        <v>0</v>
      </c>
      <c r="AD398" s="14">
        <v>13.1</v>
      </c>
      <c r="AE398" s="10">
        <v>5.84</v>
      </c>
      <c r="AF398" s="10">
        <v>4.37</v>
      </c>
      <c r="AG398" s="10">
        <v>1.97</v>
      </c>
      <c r="AH398" s="10">
        <v>2.21</v>
      </c>
      <c r="AI398" s="10">
        <v>2.61</v>
      </c>
      <c r="AJ398" s="10">
        <v>2.21</v>
      </c>
      <c r="AK398" s="11">
        <v>0.81</v>
      </c>
      <c r="AL398" s="10">
        <v>0</v>
      </c>
      <c r="AM398" s="10">
        <v>6.55</v>
      </c>
      <c r="AN398" s="12">
        <v>0.25</v>
      </c>
      <c r="AO398" s="10">
        <v>4.7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</row>
    <row r="399" spans="1:49" s="16" customFormat="1" ht="12.75">
      <c r="A399" s="7" t="s">
        <v>866</v>
      </c>
      <c r="B399" s="20" t="s">
        <v>513</v>
      </c>
      <c r="C399" s="7" t="s">
        <v>83</v>
      </c>
      <c r="D399" s="9">
        <v>6.447650749983717</v>
      </c>
      <c r="E399" s="10">
        <v>1.77</v>
      </c>
      <c r="F399" s="10">
        <v>0</v>
      </c>
      <c r="G399" s="7">
        <v>6</v>
      </c>
      <c r="H399" s="7">
        <v>0</v>
      </c>
      <c r="I399" s="10">
        <v>0</v>
      </c>
      <c r="J399" s="7">
        <v>2</v>
      </c>
      <c r="K399" s="7">
        <v>0</v>
      </c>
      <c r="L399" s="10">
        <v>0</v>
      </c>
      <c r="M399" s="10">
        <v>0</v>
      </c>
      <c r="N399" s="7">
        <v>0</v>
      </c>
      <c r="O399" s="7">
        <v>0.125</v>
      </c>
      <c r="P399" s="11">
        <v>0.116</v>
      </c>
      <c r="Q399" s="10">
        <v>0</v>
      </c>
      <c r="R399" s="7">
        <v>0</v>
      </c>
      <c r="S399" s="7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4">
        <v>14.2</v>
      </c>
      <c r="AA399" s="10">
        <v>0</v>
      </c>
      <c r="AB399" s="14">
        <v>48.7</v>
      </c>
      <c r="AC399" s="10">
        <v>0</v>
      </c>
      <c r="AD399" s="10">
        <v>7.42</v>
      </c>
      <c r="AE399" s="10">
        <v>3.19</v>
      </c>
      <c r="AF399" s="10">
        <v>2.47</v>
      </c>
      <c r="AG399" s="10">
        <v>2.05</v>
      </c>
      <c r="AH399" s="10">
        <v>1.31</v>
      </c>
      <c r="AI399" s="10">
        <v>1.46</v>
      </c>
      <c r="AJ399" s="10">
        <v>1.31</v>
      </c>
      <c r="AK399" s="11">
        <v>0.861</v>
      </c>
      <c r="AL399" s="10">
        <v>0</v>
      </c>
      <c r="AM399" s="10">
        <v>3.72</v>
      </c>
      <c r="AN399" s="12">
        <v>0.125</v>
      </c>
      <c r="AO399" s="10">
        <v>2.57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</row>
    <row r="400" spans="1:49" s="16" customFormat="1" ht="12.75">
      <c r="A400" s="7" t="s">
        <v>867</v>
      </c>
      <c r="B400" s="20" t="s">
        <v>513</v>
      </c>
      <c r="C400" s="7" t="s">
        <v>83</v>
      </c>
      <c r="D400" s="9">
        <v>9.425533076352252</v>
      </c>
      <c r="E400" s="10">
        <v>2.58</v>
      </c>
      <c r="F400" s="10">
        <v>0</v>
      </c>
      <c r="G400" s="7">
        <v>6</v>
      </c>
      <c r="H400" s="7">
        <v>0</v>
      </c>
      <c r="I400" s="10">
        <v>0</v>
      </c>
      <c r="J400" s="7">
        <v>2</v>
      </c>
      <c r="K400" s="7">
        <v>0</v>
      </c>
      <c r="L400" s="10">
        <v>0</v>
      </c>
      <c r="M400" s="10">
        <v>0</v>
      </c>
      <c r="N400" s="7">
        <v>0</v>
      </c>
      <c r="O400" s="7">
        <v>0.1875</v>
      </c>
      <c r="P400" s="11">
        <v>0.174</v>
      </c>
      <c r="Q400" s="10">
        <v>0</v>
      </c>
      <c r="R400" s="7">
        <v>0</v>
      </c>
      <c r="S400" s="7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8.49</v>
      </c>
      <c r="AA400" s="10">
        <v>0</v>
      </c>
      <c r="AB400" s="14">
        <v>31.5</v>
      </c>
      <c r="AC400" s="10">
        <v>0</v>
      </c>
      <c r="AD400" s="14">
        <v>10.5</v>
      </c>
      <c r="AE400" s="10">
        <v>4.58</v>
      </c>
      <c r="AF400" s="10">
        <v>3.49</v>
      </c>
      <c r="AG400" s="10">
        <v>2.01</v>
      </c>
      <c r="AH400" s="10">
        <v>1.8</v>
      </c>
      <c r="AI400" s="10">
        <v>2.07</v>
      </c>
      <c r="AJ400" s="10">
        <v>1.8</v>
      </c>
      <c r="AK400" s="11">
        <v>0.836</v>
      </c>
      <c r="AL400" s="10">
        <v>0</v>
      </c>
      <c r="AM400" s="10">
        <v>5.24</v>
      </c>
      <c r="AN400" s="12">
        <v>0.1875</v>
      </c>
      <c r="AO400" s="10">
        <v>3.68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</row>
    <row r="401" spans="1:49" s="16" customFormat="1" ht="12.75">
      <c r="A401" s="7" t="s">
        <v>868</v>
      </c>
      <c r="B401" s="20" t="s">
        <v>513</v>
      </c>
      <c r="C401" s="7" t="s">
        <v>83</v>
      </c>
      <c r="D401" s="8">
        <v>17.197459836082214</v>
      </c>
      <c r="E401" s="10">
        <v>4.78</v>
      </c>
      <c r="F401" s="10">
        <v>0</v>
      </c>
      <c r="G401" s="7">
        <v>6</v>
      </c>
      <c r="H401" s="7">
        <v>0</v>
      </c>
      <c r="I401" s="10">
        <v>0</v>
      </c>
      <c r="J401" s="7">
        <v>2</v>
      </c>
      <c r="K401" s="7">
        <v>0</v>
      </c>
      <c r="L401" s="10">
        <v>0</v>
      </c>
      <c r="M401" s="10">
        <v>0</v>
      </c>
      <c r="N401" s="7">
        <v>0</v>
      </c>
      <c r="O401" s="7">
        <v>0.375</v>
      </c>
      <c r="P401" s="11">
        <v>0.349</v>
      </c>
      <c r="Q401" s="10">
        <v>0</v>
      </c>
      <c r="R401" s="7">
        <v>0</v>
      </c>
      <c r="S401" s="7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2.73</v>
      </c>
      <c r="AA401" s="10">
        <v>0</v>
      </c>
      <c r="AB401" s="14">
        <v>14.2</v>
      </c>
      <c r="AC401" s="10">
        <v>0</v>
      </c>
      <c r="AD401" s="14">
        <v>17.1</v>
      </c>
      <c r="AE401" s="10">
        <v>7.93</v>
      </c>
      <c r="AF401" s="10">
        <v>5.71</v>
      </c>
      <c r="AG401" s="10">
        <v>1.89</v>
      </c>
      <c r="AH401" s="10">
        <v>2.77</v>
      </c>
      <c r="AI401" s="10">
        <v>3.46</v>
      </c>
      <c r="AJ401" s="10">
        <v>2.77</v>
      </c>
      <c r="AK401" s="11">
        <v>0.76</v>
      </c>
      <c r="AL401" s="10">
        <v>0</v>
      </c>
      <c r="AM401" s="10">
        <v>8.42</v>
      </c>
      <c r="AN401" s="12">
        <v>0.375</v>
      </c>
      <c r="AO401" s="10">
        <v>6.35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</row>
    <row r="402" spans="1:49" s="16" customFormat="1" ht="12.75">
      <c r="A402" s="7" t="s">
        <v>869</v>
      </c>
      <c r="B402" s="20" t="s">
        <v>513</v>
      </c>
      <c r="C402" s="7" t="s">
        <v>83</v>
      </c>
      <c r="D402" s="8">
        <v>14.7979034376597</v>
      </c>
      <c r="E402" s="10">
        <v>4.1</v>
      </c>
      <c r="F402" s="10">
        <v>0</v>
      </c>
      <c r="G402" s="7">
        <v>6</v>
      </c>
      <c r="H402" s="7">
        <v>0</v>
      </c>
      <c r="I402" s="10">
        <v>0</v>
      </c>
      <c r="J402" s="7">
        <v>2</v>
      </c>
      <c r="K402" s="7">
        <v>0</v>
      </c>
      <c r="L402" s="10">
        <v>0</v>
      </c>
      <c r="M402" s="10">
        <v>0</v>
      </c>
      <c r="N402" s="7">
        <v>0</v>
      </c>
      <c r="O402" s="7">
        <v>0.3125</v>
      </c>
      <c r="P402" s="11">
        <v>0.291</v>
      </c>
      <c r="Q402" s="10">
        <v>0</v>
      </c>
      <c r="R402" s="7">
        <v>0</v>
      </c>
      <c r="S402" s="7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3.87</v>
      </c>
      <c r="AA402" s="10">
        <v>0</v>
      </c>
      <c r="AB402" s="14">
        <v>17.6</v>
      </c>
      <c r="AC402" s="10">
        <v>0</v>
      </c>
      <c r="AD402" s="14">
        <v>15.3</v>
      </c>
      <c r="AE402" s="10">
        <v>6.95</v>
      </c>
      <c r="AF402" s="10">
        <v>5.11</v>
      </c>
      <c r="AG402" s="10">
        <v>1.93</v>
      </c>
      <c r="AH402" s="10">
        <v>2.52</v>
      </c>
      <c r="AI402" s="10">
        <v>3.07</v>
      </c>
      <c r="AJ402" s="10">
        <v>2.52</v>
      </c>
      <c r="AK402" s="11">
        <v>0.785</v>
      </c>
      <c r="AL402" s="10">
        <v>0</v>
      </c>
      <c r="AM402" s="10">
        <v>7.6</v>
      </c>
      <c r="AN402" s="12">
        <v>0.3125</v>
      </c>
      <c r="AO402" s="10">
        <v>5.58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</row>
    <row r="403" spans="1:49" s="16" customFormat="1" ht="12.75">
      <c r="A403" s="7" t="s">
        <v>870</v>
      </c>
      <c r="B403" s="20" t="s">
        <v>513</v>
      </c>
      <c r="C403" s="7" t="s">
        <v>83</v>
      </c>
      <c r="D403" s="8">
        <v>24.901094313458373</v>
      </c>
      <c r="E403" s="10">
        <v>6.95</v>
      </c>
      <c r="F403" s="10">
        <v>0</v>
      </c>
      <c r="G403" s="7">
        <v>6</v>
      </c>
      <c r="H403" s="7">
        <v>0</v>
      </c>
      <c r="I403" s="10">
        <v>0</v>
      </c>
      <c r="J403" s="7">
        <v>3</v>
      </c>
      <c r="K403" s="7">
        <v>0</v>
      </c>
      <c r="L403" s="10">
        <v>0</v>
      </c>
      <c r="M403" s="10">
        <v>0</v>
      </c>
      <c r="N403" s="7">
        <v>0</v>
      </c>
      <c r="O403" s="7">
        <v>0.5</v>
      </c>
      <c r="P403" s="11">
        <v>0.465</v>
      </c>
      <c r="Q403" s="10">
        <v>0</v>
      </c>
      <c r="R403" s="7">
        <v>0</v>
      </c>
      <c r="S403" s="7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3.45</v>
      </c>
      <c r="AA403" s="10">
        <v>0</v>
      </c>
      <c r="AB403" s="10">
        <v>9.9</v>
      </c>
      <c r="AC403" s="10">
        <v>0</v>
      </c>
      <c r="AD403" s="14">
        <v>26.8</v>
      </c>
      <c r="AE403" s="14">
        <v>12.1</v>
      </c>
      <c r="AF403" s="10">
        <v>8.95</v>
      </c>
      <c r="AG403" s="10">
        <v>1.97</v>
      </c>
      <c r="AH403" s="10">
        <v>8.69</v>
      </c>
      <c r="AI403" s="10">
        <v>7.28</v>
      </c>
      <c r="AJ403" s="10">
        <v>5.79</v>
      </c>
      <c r="AK403" s="10">
        <v>1.12</v>
      </c>
      <c r="AL403" s="10">
        <v>0</v>
      </c>
      <c r="AM403" s="14">
        <v>23.1</v>
      </c>
      <c r="AN403" s="12">
        <v>0.5</v>
      </c>
      <c r="AO403" s="14">
        <v>12.7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</row>
    <row r="404" spans="1:49" s="16" customFormat="1" ht="12.75">
      <c r="A404" s="7" t="s">
        <v>871</v>
      </c>
      <c r="B404" s="20" t="s">
        <v>513</v>
      </c>
      <c r="C404" s="7" t="s">
        <v>83</v>
      </c>
      <c r="D404" s="8">
        <v>13.882182414229042</v>
      </c>
      <c r="E404" s="10">
        <v>3.84</v>
      </c>
      <c r="F404" s="10">
        <v>0</v>
      </c>
      <c r="G404" s="7">
        <v>6</v>
      </c>
      <c r="H404" s="7">
        <v>0</v>
      </c>
      <c r="I404" s="10">
        <v>0</v>
      </c>
      <c r="J404" s="7">
        <v>3</v>
      </c>
      <c r="K404" s="7">
        <v>0</v>
      </c>
      <c r="L404" s="10">
        <v>0</v>
      </c>
      <c r="M404" s="10">
        <v>0</v>
      </c>
      <c r="N404" s="7">
        <v>0</v>
      </c>
      <c r="O404" s="7">
        <v>0.25</v>
      </c>
      <c r="P404" s="11">
        <v>0.233</v>
      </c>
      <c r="Q404" s="10">
        <v>0</v>
      </c>
      <c r="R404" s="7">
        <v>0</v>
      </c>
      <c r="S404" s="7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9.88</v>
      </c>
      <c r="AA404" s="10">
        <v>0</v>
      </c>
      <c r="AB404" s="14">
        <v>22.8</v>
      </c>
      <c r="AC404" s="10">
        <v>0</v>
      </c>
      <c r="AD404" s="14">
        <v>17</v>
      </c>
      <c r="AE404" s="10">
        <v>7.19</v>
      </c>
      <c r="AF404" s="10">
        <v>5.66</v>
      </c>
      <c r="AG404" s="10">
        <v>2.1</v>
      </c>
      <c r="AH404" s="10">
        <v>5.7</v>
      </c>
      <c r="AI404" s="10">
        <v>4.41</v>
      </c>
      <c r="AJ404" s="10">
        <v>3.8</v>
      </c>
      <c r="AK404" s="10">
        <v>1.22</v>
      </c>
      <c r="AL404" s="10">
        <v>0</v>
      </c>
      <c r="AM404" s="14">
        <v>14.2</v>
      </c>
      <c r="AN404" s="12">
        <v>0.25</v>
      </c>
      <c r="AO404" s="10">
        <v>7.39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</row>
    <row r="405" spans="1:49" s="16" customFormat="1" ht="12.75">
      <c r="A405" s="7" t="s">
        <v>872</v>
      </c>
      <c r="B405" s="20" t="s">
        <v>513</v>
      </c>
      <c r="C405" s="7" t="s">
        <v>83</v>
      </c>
      <c r="D405" s="9">
        <v>7.29834519442816</v>
      </c>
      <c r="E405" s="10">
        <v>2</v>
      </c>
      <c r="F405" s="10">
        <v>0</v>
      </c>
      <c r="G405" s="7">
        <v>6</v>
      </c>
      <c r="H405" s="7">
        <v>0</v>
      </c>
      <c r="I405" s="10">
        <v>0</v>
      </c>
      <c r="J405" s="7">
        <v>3</v>
      </c>
      <c r="K405" s="7">
        <v>0</v>
      </c>
      <c r="L405" s="10">
        <v>0</v>
      </c>
      <c r="M405" s="10">
        <v>0</v>
      </c>
      <c r="N405" s="7">
        <v>0</v>
      </c>
      <c r="O405" s="7">
        <v>0.125</v>
      </c>
      <c r="P405" s="11">
        <v>0.116</v>
      </c>
      <c r="Q405" s="10">
        <v>0</v>
      </c>
      <c r="R405" s="7">
        <v>0</v>
      </c>
      <c r="S405" s="7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4">
        <v>22.9</v>
      </c>
      <c r="AA405" s="10">
        <v>0</v>
      </c>
      <c r="AB405" s="14">
        <v>48.7</v>
      </c>
      <c r="AC405" s="10">
        <v>0</v>
      </c>
      <c r="AD405" s="10">
        <v>9.43</v>
      </c>
      <c r="AE405" s="10">
        <v>3.87</v>
      </c>
      <c r="AF405" s="10">
        <v>3.14</v>
      </c>
      <c r="AG405" s="10">
        <v>2.17</v>
      </c>
      <c r="AH405" s="10">
        <v>3.23</v>
      </c>
      <c r="AI405" s="10">
        <v>2.4</v>
      </c>
      <c r="AJ405" s="10">
        <v>2.15</v>
      </c>
      <c r="AK405" s="10">
        <v>1.27</v>
      </c>
      <c r="AL405" s="10">
        <v>0</v>
      </c>
      <c r="AM405" s="10">
        <v>7.73</v>
      </c>
      <c r="AN405" s="12">
        <v>0.125</v>
      </c>
      <c r="AO405" s="10">
        <v>3.93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</row>
    <row r="406" spans="1:49" s="16" customFormat="1" ht="12.75">
      <c r="A406" s="7" t="s">
        <v>873</v>
      </c>
      <c r="B406" s="20" t="s">
        <v>513</v>
      </c>
      <c r="C406" s="7" t="s">
        <v>83</v>
      </c>
      <c r="D406" s="8">
        <v>10.704977520796696</v>
      </c>
      <c r="E406" s="10">
        <v>2.93</v>
      </c>
      <c r="F406" s="10">
        <v>0</v>
      </c>
      <c r="G406" s="7">
        <v>6</v>
      </c>
      <c r="H406" s="7">
        <v>0</v>
      </c>
      <c r="I406" s="10">
        <v>0</v>
      </c>
      <c r="J406" s="7">
        <v>3</v>
      </c>
      <c r="K406" s="7">
        <v>0</v>
      </c>
      <c r="L406" s="10">
        <v>0</v>
      </c>
      <c r="M406" s="10">
        <v>0</v>
      </c>
      <c r="N406" s="7">
        <v>0</v>
      </c>
      <c r="O406" s="7">
        <v>0.1875</v>
      </c>
      <c r="P406" s="11">
        <v>0.174</v>
      </c>
      <c r="Q406" s="10">
        <v>0</v>
      </c>
      <c r="R406" s="7">
        <v>0</v>
      </c>
      <c r="S406" s="7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4">
        <v>14.2</v>
      </c>
      <c r="AA406" s="10">
        <v>0</v>
      </c>
      <c r="AB406" s="14">
        <v>31.5</v>
      </c>
      <c r="AC406" s="10">
        <v>0</v>
      </c>
      <c r="AD406" s="14">
        <v>13.4</v>
      </c>
      <c r="AE406" s="10">
        <v>5.59</v>
      </c>
      <c r="AF406" s="10">
        <v>4.47</v>
      </c>
      <c r="AG406" s="10">
        <v>2.14</v>
      </c>
      <c r="AH406" s="10">
        <v>4.55</v>
      </c>
      <c r="AI406" s="10">
        <v>3.45</v>
      </c>
      <c r="AJ406" s="10">
        <v>3.03</v>
      </c>
      <c r="AK406" s="10">
        <v>1.25</v>
      </c>
      <c r="AL406" s="10">
        <v>0</v>
      </c>
      <c r="AM406" s="14">
        <v>11.1</v>
      </c>
      <c r="AN406" s="12">
        <v>0.1875</v>
      </c>
      <c r="AO406" s="10">
        <v>5.71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</row>
    <row r="407" spans="1:49" s="16" customFormat="1" ht="12.75">
      <c r="A407" s="7" t="s">
        <v>874</v>
      </c>
      <c r="B407" s="20" t="s">
        <v>513</v>
      </c>
      <c r="C407" s="7" t="s">
        <v>83</v>
      </c>
      <c r="D407" s="8">
        <v>19.74954316941555</v>
      </c>
      <c r="E407" s="10">
        <v>5.48</v>
      </c>
      <c r="F407" s="10">
        <v>0</v>
      </c>
      <c r="G407" s="7">
        <v>6</v>
      </c>
      <c r="H407" s="7">
        <v>0</v>
      </c>
      <c r="I407" s="10">
        <v>0</v>
      </c>
      <c r="J407" s="7">
        <v>3</v>
      </c>
      <c r="K407" s="7">
        <v>0</v>
      </c>
      <c r="L407" s="10">
        <v>0</v>
      </c>
      <c r="M407" s="10">
        <v>0</v>
      </c>
      <c r="N407" s="7">
        <v>0</v>
      </c>
      <c r="O407" s="7">
        <v>0.375</v>
      </c>
      <c r="P407" s="11">
        <v>0.349</v>
      </c>
      <c r="Q407" s="10">
        <v>0</v>
      </c>
      <c r="R407" s="7">
        <v>0</v>
      </c>
      <c r="S407" s="7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5.6</v>
      </c>
      <c r="AA407" s="10">
        <v>0</v>
      </c>
      <c r="AB407" s="14">
        <v>14.2</v>
      </c>
      <c r="AC407" s="10">
        <v>0</v>
      </c>
      <c r="AD407" s="14">
        <v>22.7</v>
      </c>
      <c r="AE407" s="10">
        <v>9.9</v>
      </c>
      <c r="AF407" s="10">
        <v>7.57</v>
      </c>
      <c r="AG407" s="10">
        <v>2.04</v>
      </c>
      <c r="AH407" s="10">
        <v>7.48</v>
      </c>
      <c r="AI407" s="10">
        <v>6.03</v>
      </c>
      <c r="AJ407" s="10">
        <v>4.99</v>
      </c>
      <c r="AK407" s="10">
        <v>1.17</v>
      </c>
      <c r="AL407" s="10">
        <v>0</v>
      </c>
      <c r="AM407" s="14">
        <v>19.3</v>
      </c>
      <c r="AN407" s="12">
        <v>0.375</v>
      </c>
      <c r="AO407" s="14">
        <v>10.3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</row>
    <row r="408" spans="1:49" s="16" customFormat="1" ht="12.75">
      <c r="A408" s="7" t="s">
        <v>875</v>
      </c>
      <c r="B408" s="20" t="s">
        <v>513</v>
      </c>
      <c r="C408" s="7" t="s">
        <v>83</v>
      </c>
      <c r="D408" s="8">
        <v>16.928042326548585</v>
      </c>
      <c r="E408" s="10">
        <v>4.68</v>
      </c>
      <c r="F408" s="10">
        <v>0</v>
      </c>
      <c r="G408" s="7">
        <v>6</v>
      </c>
      <c r="H408" s="7">
        <v>0</v>
      </c>
      <c r="I408" s="10">
        <v>0</v>
      </c>
      <c r="J408" s="7">
        <v>3</v>
      </c>
      <c r="K408" s="7">
        <v>0</v>
      </c>
      <c r="L408" s="10">
        <v>0</v>
      </c>
      <c r="M408" s="10">
        <v>0</v>
      </c>
      <c r="N408" s="7">
        <v>0</v>
      </c>
      <c r="O408" s="7">
        <v>0.3125</v>
      </c>
      <c r="P408" s="11">
        <v>0.291</v>
      </c>
      <c r="Q408" s="10">
        <v>0</v>
      </c>
      <c r="R408" s="7">
        <v>0</v>
      </c>
      <c r="S408" s="7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7.31</v>
      </c>
      <c r="AA408" s="10">
        <v>0</v>
      </c>
      <c r="AB408" s="14">
        <v>17.6</v>
      </c>
      <c r="AC408" s="10">
        <v>0</v>
      </c>
      <c r="AD408" s="14">
        <v>20.1</v>
      </c>
      <c r="AE408" s="10">
        <v>8.61</v>
      </c>
      <c r="AF408" s="10">
        <v>6.69</v>
      </c>
      <c r="AG408" s="10">
        <v>2.07</v>
      </c>
      <c r="AH408" s="10">
        <v>6.67</v>
      </c>
      <c r="AI408" s="10">
        <v>5.27</v>
      </c>
      <c r="AJ408" s="10">
        <v>4.45</v>
      </c>
      <c r="AK408" s="10">
        <v>1.19</v>
      </c>
      <c r="AL408" s="10">
        <v>0</v>
      </c>
      <c r="AM408" s="14">
        <v>16.9</v>
      </c>
      <c r="AN408" s="12">
        <v>0.3125</v>
      </c>
      <c r="AO408" s="10">
        <v>8.91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</row>
    <row r="409" spans="1:49" s="16" customFormat="1" ht="12.75">
      <c r="A409" s="7" t="s">
        <v>876</v>
      </c>
      <c r="B409" s="20" t="s">
        <v>513</v>
      </c>
      <c r="C409" s="7" t="s">
        <v>83</v>
      </c>
      <c r="D409" s="8">
        <v>28.303872091236148</v>
      </c>
      <c r="E409" s="10">
        <v>7.88</v>
      </c>
      <c r="F409" s="10">
        <v>0</v>
      </c>
      <c r="G409" s="7">
        <v>6</v>
      </c>
      <c r="H409" s="7">
        <v>0</v>
      </c>
      <c r="I409" s="10">
        <v>0</v>
      </c>
      <c r="J409" s="7">
        <v>4</v>
      </c>
      <c r="K409" s="7">
        <v>0</v>
      </c>
      <c r="L409" s="10">
        <v>0</v>
      </c>
      <c r="M409" s="10">
        <v>0</v>
      </c>
      <c r="N409" s="7">
        <v>0</v>
      </c>
      <c r="O409" s="7">
        <v>0.5</v>
      </c>
      <c r="P409" s="11">
        <v>0.465</v>
      </c>
      <c r="Q409" s="10">
        <v>0</v>
      </c>
      <c r="R409" s="7">
        <v>0</v>
      </c>
      <c r="S409" s="7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5.6</v>
      </c>
      <c r="AA409" s="10">
        <v>0</v>
      </c>
      <c r="AB409" s="10">
        <v>9.9</v>
      </c>
      <c r="AC409" s="10">
        <v>0</v>
      </c>
      <c r="AD409" s="14">
        <v>34</v>
      </c>
      <c r="AE409" s="14">
        <v>14.6</v>
      </c>
      <c r="AF409" s="14">
        <v>11.3</v>
      </c>
      <c r="AG409" s="10">
        <v>2.08</v>
      </c>
      <c r="AH409" s="14">
        <v>17.8</v>
      </c>
      <c r="AI409" s="14">
        <v>11</v>
      </c>
      <c r="AJ409" s="10">
        <v>8.89</v>
      </c>
      <c r="AK409" s="10">
        <v>1.5</v>
      </c>
      <c r="AL409" s="10">
        <v>0</v>
      </c>
      <c r="AM409" s="14">
        <v>40.3</v>
      </c>
      <c r="AN409" s="12">
        <v>0.5</v>
      </c>
      <c r="AO409" s="14">
        <v>17.8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</row>
    <row r="410" spans="1:49" s="16" customFormat="1" ht="12.75">
      <c r="A410" s="7" t="s">
        <v>877</v>
      </c>
      <c r="B410" s="20" t="s">
        <v>513</v>
      </c>
      <c r="C410" s="7" t="s">
        <v>83</v>
      </c>
      <c r="D410" s="8">
        <v>15.583571303117932</v>
      </c>
      <c r="E410" s="10">
        <v>4.3</v>
      </c>
      <c r="F410" s="10">
        <v>0</v>
      </c>
      <c r="G410" s="7">
        <v>6</v>
      </c>
      <c r="H410" s="7">
        <v>0</v>
      </c>
      <c r="I410" s="10">
        <v>0</v>
      </c>
      <c r="J410" s="7">
        <v>4</v>
      </c>
      <c r="K410" s="7">
        <v>0</v>
      </c>
      <c r="L410" s="10">
        <v>0</v>
      </c>
      <c r="M410" s="10">
        <v>0</v>
      </c>
      <c r="N410" s="7">
        <v>0</v>
      </c>
      <c r="O410" s="7">
        <v>0.25</v>
      </c>
      <c r="P410" s="11">
        <v>0.233</v>
      </c>
      <c r="Q410" s="10">
        <v>0</v>
      </c>
      <c r="R410" s="7">
        <v>0</v>
      </c>
      <c r="S410" s="7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4">
        <v>14.2</v>
      </c>
      <c r="AA410" s="10">
        <v>0</v>
      </c>
      <c r="AB410" s="14">
        <v>22.8</v>
      </c>
      <c r="AC410" s="10">
        <v>0</v>
      </c>
      <c r="AD410" s="14">
        <v>20.9</v>
      </c>
      <c r="AE410" s="10">
        <v>8.53</v>
      </c>
      <c r="AF410" s="10">
        <v>6.96</v>
      </c>
      <c r="AG410" s="10">
        <v>2.2</v>
      </c>
      <c r="AH410" s="14">
        <v>11.1</v>
      </c>
      <c r="AI410" s="10">
        <v>6.45</v>
      </c>
      <c r="AJ410" s="10">
        <v>5.56</v>
      </c>
      <c r="AK410" s="10">
        <v>1.61</v>
      </c>
      <c r="AL410" s="10">
        <v>0</v>
      </c>
      <c r="AM410" s="14">
        <v>23.6</v>
      </c>
      <c r="AN410" s="12">
        <v>0.25</v>
      </c>
      <c r="AO410" s="14">
        <v>10.1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</row>
    <row r="411" spans="1:49" s="16" customFormat="1" ht="12.75">
      <c r="A411" s="7" t="s">
        <v>878</v>
      </c>
      <c r="B411" s="20" t="s">
        <v>513</v>
      </c>
      <c r="C411" s="7" t="s">
        <v>83</v>
      </c>
      <c r="D411" s="9">
        <v>8.149039638872605</v>
      </c>
      <c r="E411" s="10">
        <v>2.23</v>
      </c>
      <c r="F411" s="10">
        <v>0</v>
      </c>
      <c r="G411" s="7">
        <v>6</v>
      </c>
      <c r="H411" s="7">
        <v>0</v>
      </c>
      <c r="I411" s="10">
        <v>0</v>
      </c>
      <c r="J411" s="7">
        <v>4</v>
      </c>
      <c r="K411" s="7">
        <v>0</v>
      </c>
      <c r="L411" s="10">
        <v>0</v>
      </c>
      <c r="M411" s="10">
        <v>0</v>
      </c>
      <c r="N411" s="7">
        <v>0</v>
      </c>
      <c r="O411" s="7">
        <v>0.125</v>
      </c>
      <c r="P411" s="11">
        <v>0.116</v>
      </c>
      <c r="Q411" s="10">
        <v>0</v>
      </c>
      <c r="R411" s="7">
        <v>0</v>
      </c>
      <c r="S411" s="7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4">
        <v>31.5</v>
      </c>
      <c r="AA411" s="10">
        <v>0</v>
      </c>
      <c r="AB411" s="14">
        <v>48.7</v>
      </c>
      <c r="AC411" s="10">
        <v>0</v>
      </c>
      <c r="AD411" s="14">
        <v>11.4</v>
      </c>
      <c r="AE411" s="10">
        <v>4.56</v>
      </c>
      <c r="AF411" s="10">
        <v>3.81</v>
      </c>
      <c r="AG411" s="10">
        <v>2.26</v>
      </c>
      <c r="AH411" s="10">
        <v>6.15</v>
      </c>
      <c r="AI411" s="10">
        <v>3.46</v>
      </c>
      <c r="AJ411" s="10">
        <v>3.08</v>
      </c>
      <c r="AK411" s="10">
        <v>1.66</v>
      </c>
      <c r="AL411" s="10">
        <v>0</v>
      </c>
      <c r="AM411" s="14">
        <v>12.6</v>
      </c>
      <c r="AN411" s="12">
        <v>0.125</v>
      </c>
      <c r="AO411" s="10">
        <v>5.3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</row>
    <row r="412" spans="1:49" s="16" customFormat="1" ht="12.75">
      <c r="A412" s="7" t="s">
        <v>879</v>
      </c>
      <c r="B412" s="20" t="s">
        <v>513</v>
      </c>
      <c r="C412" s="7" t="s">
        <v>83</v>
      </c>
      <c r="D412" s="8">
        <v>11.984421965241141</v>
      </c>
      <c r="E412" s="10">
        <v>3.28</v>
      </c>
      <c r="F412" s="10">
        <v>0</v>
      </c>
      <c r="G412" s="7">
        <v>6</v>
      </c>
      <c r="H412" s="7">
        <v>0</v>
      </c>
      <c r="I412" s="10">
        <v>0</v>
      </c>
      <c r="J412" s="7">
        <v>4</v>
      </c>
      <c r="K412" s="7">
        <v>0</v>
      </c>
      <c r="L412" s="10">
        <v>0</v>
      </c>
      <c r="M412" s="10">
        <v>0</v>
      </c>
      <c r="N412" s="7">
        <v>0</v>
      </c>
      <c r="O412" s="7">
        <v>0.1875</v>
      </c>
      <c r="P412" s="11">
        <v>0.174</v>
      </c>
      <c r="Q412" s="10">
        <v>0</v>
      </c>
      <c r="R412" s="7">
        <v>0</v>
      </c>
      <c r="S412" s="7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4">
        <v>20</v>
      </c>
      <c r="AA412" s="10">
        <v>0</v>
      </c>
      <c r="AB412" s="14">
        <v>31.5</v>
      </c>
      <c r="AC412" s="10">
        <v>0</v>
      </c>
      <c r="AD412" s="14">
        <v>16.4</v>
      </c>
      <c r="AE412" s="10">
        <v>6.6</v>
      </c>
      <c r="AF412" s="10">
        <v>5.46</v>
      </c>
      <c r="AG412" s="10">
        <v>2.23</v>
      </c>
      <c r="AH412" s="10">
        <v>8.76</v>
      </c>
      <c r="AI412" s="10">
        <v>5</v>
      </c>
      <c r="AJ412" s="10">
        <v>4.38</v>
      </c>
      <c r="AK412" s="10">
        <v>1.63</v>
      </c>
      <c r="AL412" s="10">
        <v>0</v>
      </c>
      <c r="AM412" s="14">
        <v>18.2</v>
      </c>
      <c r="AN412" s="12">
        <v>0.1875</v>
      </c>
      <c r="AO412" s="10">
        <v>7.74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</row>
    <row r="413" spans="1:49" s="16" customFormat="1" ht="12.75">
      <c r="A413" s="7" t="s">
        <v>880</v>
      </c>
      <c r="B413" s="20" t="s">
        <v>513</v>
      </c>
      <c r="C413" s="7" t="s">
        <v>83</v>
      </c>
      <c r="D413" s="8">
        <v>22.30162650274888</v>
      </c>
      <c r="E413" s="10">
        <v>6.18</v>
      </c>
      <c r="F413" s="10">
        <v>0</v>
      </c>
      <c r="G413" s="7">
        <v>6</v>
      </c>
      <c r="H413" s="7">
        <v>0</v>
      </c>
      <c r="I413" s="10">
        <v>0</v>
      </c>
      <c r="J413" s="7">
        <v>4</v>
      </c>
      <c r="K413" s="7">
        <v>0</v>
      </c>
      <c r="L413" s="10">
        <v>0</v>
      </c>
      <c r="M413" s="10">
        <v>0</v>
      </c>
      <c r="N413" s="7">
        <v>0</v>
      </c>
      <c r="O413" s="7">
        <v>0.375</v>
      </c>
      <c r="P413" s="11">
        <v>0.349</v>
      </c>
      <c r="Q413" s="10">
        <v>0</v>
      </c>
      <c r="R413" s="7">
        <v>0</v>
      </c>
      <c r="S413" s="7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8.46</v>
      </c>
      <c r="AA413" s="10">
        <v>0</v>
      </c>
      <c r="AB413" s="14">
        <v>14.2</v>
      </c>
      <c r="AC413" s="10">
        <v>0</v>
      </c>
      <c r="AD413" s="14">
        <v>28.3</v>
      </c>
      <c r="AE413" s="14">
        <v>11.9</v>
      </c>
      <c r="AF413" s="10">
        <v>9.43</v>
      </c>
      <c r="AG413" s="10">
        <v>2.14</v>
      </c>
      <c r="AH413" s="14">
        <v>14.9</v>
      </c>
      <c r="AI413" s="10">
        <v>8.94</v>
      </c>
      <c r="AJ413" s="10">
        <v>7.47</v>
      </c>
      <c r="AK413" s="10">
        <v>1.55</v>
      </c>
      <c r="AL413" s="10">
        <v>0</v>
      </c>
      <c r="AM413" s="14">
        <v>32.8</v>
      </c>
      <c r="AN413" s="12">
        <v>0.375</v>
      </c>
      <c r="AO413" s="14">
        <v>14.2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</row>
    <row r="414" spans="1:49" s="16" customFormat="1" ht="12.75">
      <c r="A414" s="7" t="s">
        <v>881</v>
      </c>
      <c r="B414" s="20" t="s">
        <v>513</v>
      </c>
      <c r="C414" s="7" t="s">
        <v>83</v>
      </c>
      <c r="D414" s="8">
        <v>19.058181215437475</v>
      </c>
      <c r="E414" s="10">
        <v>5.26</v>
      </c>
      <c r="F414" s="10">
        <v>0</v>
      </c>
      <c r="G414" s="7">
        <v>6</v>
      </c>
      <c r="H414" s="7">
        <v>0</v>
      </c>
      <c r="I414" s="10">
        <v>0</v>
      </c>
      <c r="J414" s="7">
        <v>4</v>
      </c>
      <c r="K414" s="7">
        <v>0</v>
      </c>
      <c r="L414" s="10">
        <v>0</v>
      </c>
      <c r="M414" s="10">
        <v>0</v>
      </c>
      <c r="N414" s="7">
        <v>0</v>
      </c>
      <c r="O414" s="7">
        <v>0.3125</v>
      </c>
      <c r="P414" s="11">
        <v>0.291</v>
      </c>
      <c r="Q414" s="10">
        <v>0</v>
      </c>
      <c r="R414" s="7">
        <v>0</v>
      </c>
      <c r="S414" s="7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4">
        <v>10.7</v>
      </c>
      <c r="AA414" s="10">
        <v>0</v>
      </c>
      <c r="AB414" s="14">
        <v>17.6</v>
      </c>
      <c r="AC414" s="10">
        <v>0</v>
      </c>
      <c r="AD414" s="14">
        <v>24.8</v>
      </c>
      <c r="AE414" s="14">
        <v>10.3</v>
      </c>
      <c r="AF414" s="10">
        <v>8.27</v>
      </c>
      <c r="AG414" s="10">
        <v>2.17</v>
      </c>
      <c r="AH414" s="14">
        <v>13.2</v>
      </c>
      <c r="AI414" s="10">
        <v>7.75</v>
      </c>
      <c r="AJ414" s="10">
        <v>6.58</v>
      </c>
      <c r="AK414" s="10">
        <v>1.58</v>
      </c>
      <c r="AL414" s="10">
        <v>0</v>
      </c>
      <c r="AM414" s="14">
        <v>28.4</v>
      </c>
      <c r="AN414" s="12">
        <v>0.3125</v>
      </c>
      <c r="AO414" s="14">
        <v>12.2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</row>
    <row r="415" spans="1:49" s="16" customFormat="1" ht="12.75">
      <c r="A415" s="7" t="s">
        <v>882</v>
      </c>
      <c r="B415" s="20" t="s">
        <v>513</v>
      </c>
      <c r="C415" s="7" t="s">
        <v>83</v>
      </c>
      <c r="D415" s="8">
        <v>31.706649869013926</v>
      </c>
      <c r="E415" s="10">
        <v>8.81</v>
      </c>
      <c r="F415" s="10">
        <v>0</v>
      </c>
      <c r="G415" s="7">
        <v>6</v>
      </c>
      <c r="H415" s="7">
        <v>0</v>
      </c>
      <c r="I415" s="10">
        <v>0</v>
      </c>
      <c r="J415" s="7">
        <v>5</v>
      </c>
      <c r="K415" s="7">
        <v>0</v>
      </c>
      <c r="L415" s="10">
        <v>0</v>
      </c>
      <c r="M415" s="10">
        <v>0</v>
      </c>
      <c r="N415" s="7">
        <v>0</v>
      </c>
      <c r="O415" s="7">
        <v>0.5</v>
      </c>
      <c r="P415" s="11">
        <v>0.465</v>
      </c>
      <c r="Q415" s="10">
        <v>0</v>
      </c>
      <c r="R415" s="7">
        <v>0</v>
      </c>
      <c r="S415" s="7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7.75</v>
      </c>
      <c r="AA415" s="10">
        <v>0</v>
      </c>
      <c r="AB415" s="10">
        <v>9.9</v>
      </c>
      <c r="AC415" s="10">
        <v>0</v>
      </c>
      <c r="AD415" s="14">
        <v>41.1</v>
      </c>
      <c r="AE415" s="14">
        <v>17.2</v>
      </c>
      <c r="AF415" s="14">
        <v>13.7</v>
      </c>
      <c r="AG415" s="10">
        <v>2.16</v>
      </c>
      <c r="AH415" s="14">
        <v>30.8</v>
      </c>
      <c r="AI415" s="14">
        <v>15.2</v>
      </c>
      <c r="AJ415" s="14">
        <v>12.3</v>
      </c>
      <c r="AK415" s="10">
        <v>1.87</v>
      </c>
      <c r="AL415" s="10">
        <v>0</v>
      </c>
      <c r="AM415" s="14">
        <v>59.8</v>
      </c>
      <c r="AN415" s="12">
        <v>0.5</v>
      </c>
      <c r="AO415" s="14">
        <v>23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</row>
    <row r="416" spans="1:49" s="16" customFormat="1" ht="12.75">
      <c r="A416" s="7" t="s">
        <v>883</v>
      </c>
      <c r="B416" s="20" t="s">
        <v>513</v>
      </c>
      <c r="C416" s="7" t="s">
        <v>83</v>
      </c>
      <c r="D416" s="8">
        <v>17.28496019200682</v>
      </c>
      <c r="E416" s="10">
        <v>4.77</v>
      </c>
      <c r="F416" s="10">
        <v>0</v>
      </c>
      <c r="G416" s="7">
        <v>6</v>
      </c>
      <c r="H416" s="7">
        <v>0</v>
      </c>
      <c r="I416" s="10">
        <v>0</v>
      </c>
      <c r="J416" s="7">
        <v>5</v>
      </c>
      <c r="K416" s="7">
        <v>0</v>
      </c>
      <c r="L416" s="10">
        <v>0</v>
      </c>
      <c r="M416" s="10">
        <v>0</v>
      </c>
      <c r="N416" s="7">
        <v>0</v>
      </c>
      <c r="O416" s="7">
        <v>0.25</v>
      </c>
      <c r="P416" s="11">
        <v>0.233</v>
      </c>
      <c r="Q416" s="10">
        <v>0</v>
      </c>
      <c r="R416" s="7">
        <v>0</v>
      </c>
      <c r="S416" s="7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4">
        <v>18.5</v>
      </c>
      <c r="AA416" s="10">
        <v>0</v>
      </c>
      <c r="AB416" s="14">
        <v>22.8</v>
      </c>
      <c r="AC416" s="10">
        <v>0</v>
      </c>
      <c r="AD416" s="14">
        <v>24.7</v>
      </c>
      <c r="AE416" s="10">
        <v>9.87</v>
      </c>
      <c r="AF416" s="10">
        <v>8.25</v>
      </c>
      <c r="AG416" s="10">
        <v>2.28</v>
      </c>
      <c r="AH416" s="14">
        <v>18.7</v>
      </c>
      <c r="AI416" s="10">
        <v>8.72</v>
      </c>
      <c r="AJ416" s="10">
        <v>7.47</v>
      </c>
      <c r="AK416" s="10">
        <v>1.98</v>
      </c>
      <c r="AL416" s="10">
        <v>0</v>
      </c>
      <c r="AM416" s="14">
        <v>34.2</v>
      </c>
      <c r="AN416" s="12">
        <v>0.25</v>
      </c>
      <c r="AO416" s="14">
        <v>12.8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</row>
    <row r="417" spans="1:49" s="16" customFormat="1" ht="12.75">
      <c r="A417" s="7" t="s">
        <v>884</v>
      </c>
      <c r="B417" s="20" t="s">
        <v>513</v>
      </c>
      <c r="C417" s="7" t="s">
        <v>83</v>
      </c>
      <c r="D417" s="9">
        <v>8.99973408331705</v>
      </c>
      <c r="E417" s="10">
        <v>2.46</v>
      </c>
      <c r="F417" s="10">
        <v>0</v>
      </c>
      <c r="G417" s="7">
        <v>6</v>
      </c>
      <c r="H417" s="7">
        <v>0</v>
      </c>
      <c r="I417" s="10">
        <v>0</v>
      </c>
      <c r="J417" s="7">
        <v>5</v>
      </c>
      <c r="K417" s="7">
        <v>0</v>
      </c>
      <c r="L417" s="10">
        <v>0</v>
      </c>
      <c r="M417" s="10">
        <v>0</v>
      </c>
      <c r="N417" s="7">
        <v>0</v>
      </c>
      <c r="O417" s="7">
        <v>0.125</v>
      </c>
      <c r="P417" s="11">
        <v>0.116</v>
      </c>
      <c r="Q417" s="10">
        <v>0</v>
      </c>
      <c r="R417" s="7">
        <v>0</v>
      </c>
      <c r="S417" s="7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4">
        <v>40.1</v>
      </c>
      <c r="AA417" s="10">
        <v>0</v>
      </c>
      <c r="AB417" s="14">
        <v>48.7</v>
      </c>
      <c r="AC417" s="10">
        <v>0</v>
      </c>
      <c r="AD417" s="14">
        <v>13.4</v>
      </c>
      <c r="AE417" s="10">
        <v>5.24</v>
      </c>
      <c r="AF417" s="10">
        <v>4.48</v>
      </c>
      <c r="AG417" s="10">
        <v>2.34</v>
      </c>
      <c r="AH417" s="14">
        <v>10.2</v>
      </c>
      <c r="AI417" s="10">
        <v>4.63</v>
      </c>
      <c r="AJ417" s="10">
        <v>4.07</v>
      </c>
      <c r="AK417" s="10">
        <v>2.03</v>
      </c>
      <c r="AL417" s="10">
        <v>0</v>
      </c>
      <c r="AM417" s="14">
        <v>18</v>
      </c>
      <c r="AN417" s="12">
        <v>0.125</v>
      </c>
      <c r="AO417" s="10">
        <v>6.66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</row>
    <row r="418" spans="1:49" s="16" customFormat="1" ht="12.75">
      <c r="A418" s="7" t="s">
        <v>885</v>
      </c>
      <c r="B418" s="20" t="s">
        <v>513</v>
      </c>
      <c r="C418" s="7" t="s">
        <v>83</v>
      </c>
      <c r="D418" s="8">
        <v>13.263866409685585</v>
      </c>
      <c r="E418" s="10">
        <v>3.63</v>
      </c>
      <c r="F418" s="10">
        <v>0</v>
      </c>
      <c r="G418" s="7">
        <v>6</v>
      </c>
      <c r="H418" s="7">
        <v>0</v>
      </c>
      <c r="I418" s="10">
        <v>0</v>
      </c>
      <c r="J418" s="7">
        <v>5</v>
      </c>
      <c r="K418" s="7">
        <v>0</v>
      </c>
      <c r="L418" s="10">
        <v>0</v>
      </c>
      <c r="M418" s="10">
        <v>0</v>
      </c>
      <c r="N418" s="7">
        <v>0</v>
      </c>
      <c r="O418" s="7">
        <v>0.1875</v>
      </c>
      <c r="P418" s="11">
        <v>0.174</v>
      </c>
      <c r="Q418" s="10">
        <v>0</v>
      </c>
      <c r="R418" s="7">
        <v>0</v>
      </c>
      <c r="S418" s="7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4">
        <v>25.7</v>
      </c>
      <c r="AA418" s="10">
        <v>0</v>
      </c>
      <c r="AB418" s="14">
        <v>31.5</v>
      </c>
      <c r="AC418" s="10">
        <v>0</v>
      </c>
      <c r="AD418" s="14">
        <v>19.3</v>
      </c>
      <c r="AE418" s="10">
        <v>7.62</v>
      </c>
      <c r="AF418" s="10">
        <v>6.44</v>
      </c>
      <c r="AG418" s="10">
        <v>2.31</v>
      </c>
      <c r="AH418" s="14">
        <v>14.6</v>
      </c>
      <c r="AI418" s="10">
        <v>6.73</v>
      </c>
      <c r="AJ418" s="10">
        <v>5.84</v>
      </c>
      <c r="AK418" s="10">
        <v>2.01</v>
      </c>
      <c r="AL418" s="10">
        <v>0</v>
      </c>
      <c r="AM418" s="14">
        <v>26.3</v>
      </c>
      <c r="AN418" s="12">
        <v>0.1875</v>
      </c>
      <c r="AO418" s="10">
        <v>9.76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</row>
    <row r="419" spans="1:49" s="16" customFormat="1" ht="12.75">
      <c r="A419" s="7" t="s">
        <v>886</v>
      </c>
      <c r="B419" s="20" t="s">
        <v>513</v>
      </c>
      <c r="C419" s="7" t="s">
        <v>83</v>
      </c>
      <c r="D419" s="8">
        <v>24.853709836082217</v>
      </c>
      <c r="E419" s="10">
        <v>6.88</v>
      </c>
      <c r="F419" s="10">
        <v>0</v>
      </c>
      <c r="G419" s="7">
        <v>6</v>
      </c>
      <c r="H419" s="7">
        <v>0</v>
      </c>
      <c r="I419" s="10">
        <v>0</v>
      </c>
      <c r="J419" s="7">
        <v>5</v>
      </c>
      <c r="K419" s="7">
        <v>0</v>
      </c>
      <c r="L419" s="10">
        <v>0</v>
      </c>
      <c r="M419" s="10">
        <v>0</v>
      </c>
      <c r="N419" s="7">
        <v>0</v>
      </c>
      <c r="O419" s="7">
        <v>0.375</v>
      </c>
      <c r="P419" s="11">
        <v>0.349</v>
      </c>
      <c r="Q419" s="10">
        <v>0</v>
      </c>
      <c r="R419" s="7">
        <v>0</v>
      </c>
      <c r="S419" s="7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4">
        <v>11.3</v>
      </c>
      <c r="AA419" s="10">
        <v>0</v>
      </c>
      <c r="AB419" s="14">
        <v>14.2</v>
      </c>
      <c r="AC419" s="10">
        <v>0</v>
      </c>
      <c r="AD419" s="14">
        <v>33.9</v>
      </c>
      <c r="AE419" s="14">
        <v>13.8</v>
      </c>
      <c r="AF419" s="14">
        <v>11.3</v>
      </c>
      <c r="AG419" s="10">
        <v>2.22</v>
      </c>
      <c r="AH419" s="14">
        <v>25.5</v>
      </c>
      <c r="AI419" s="14">
        <v>12.2</v>
      </c>
      <c r="AJ419" s="14">
        <v>10.2</v>
      </c>
      <c r="AK419" s="10">
        <v>1.92</v>
      </c>
      <c r="AL419" s="10">
        <v>0</v>
      </c>
      <c r="AM419" s="14">
        <v>48.1</v>
      </c>
      <c r="AN419" s="12">
        <v>0.375</v>
      </c>
      <c r="AO419" s="14">
        <v>18.2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</row>
    <row r="420" spans="1:49" s="16" customFormat="1" ht="12.75">
      <c r="A420" s="7" t="s">
        <v>887</v>
      </c>
      <c r="B420" s="20" t="s">
        <v>513</v>
      </c>
      <c r="C420" s="7" t="s">
        <v>83</v>
      </c>
      <c r="D420" s="8">
        <v>21.188320104326365</v>
      </c>
      <c r="E420" s="10">
        <v>5.85</v>
      </c>
      <c r="F420" s="10">
        <v>0</v>
      </c>
      <c r="G420" s="7">
        <v>6</v>
      </c>
      <c r="H420" s="7">
        <v>0</v>
      </c>
      <c r="I420" s="10">
        <v>0</v>
      </c>
      <c r="J420" s="7">
        <v>5</v>
      </c>
      <c r="K420" s="7">
        <v>0</v>
      </c>
      <c r="L420" s="10">
        <v>0</v>
      </c>
      <c r="M420" s="10">
        <v>0</v>
      </c>
      <c r="N420" s="7">
        <v>0</v>
      </c>
      <c r="O420" s="7">
        <v>0.3125</v>
      </c>
      <c r="P420" s="11">
        <v>0.291</v>
      </c>
      <c r="Q420" s="10">
        <v>0</v>
      </c>
      <c r="R420" s="7">
        <v>0</v>
      </c>
      <c r="S420" s="7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4">
        <v>14.2</v>
      </c>
      <c r="AA420" s="10">
        <v>0</v>
      </c>
      <c r="AB420" s="14">
        <v>17.6</v>
      </c>
      <c r="AC420" s="10">
        <v>0</v>
      </c>
      <c r="AD420" s="14">
        <v>29.6</v>
      </c>
      <c r="AE420" s="14">
        <v>11.9</v>
      </c>
      <c r="AF420" s="10">
        <v>9.85</v>
      </c>
      <c r="AG420" s="10">
        <v>2.25</v>
      </c>
      <c r="AH420" s="14">
        <v>22.3</v>
      </c>
      <c r="AI420" s="14">
        <v>10.5</v>
      </c>
      <c r="AJ420" s="10">
        <v>8.91</v>
      </c>
      <c r="AK420" s="10">
        <v>1.95</v>
      </c>
      <c r="AL420" s="10">
        <v>0</v>
      </c>
      <c r="AM420" s="14">
        <v>41.4</v>
      </c>
      <c r="AN420" s="12">
        <v>0.3125</v>
      </c>
      <c r="AO420" s="14">
        <v>15.6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</row>
    <row r="421" spans="1:49" s="16" customFormat="1" ht="12.75">
      <c r="A421" s="7" t="s">
        <v>888</v>
      </c>
      <c r="B421" s="20" t="s">
        <v>513</v>
      </c>
      <c r="C421" s="7" t="s">
        <v>83</v>
      </c>
      <c r="D421" s="8">
        <v>35.1094276467917</v>
      </c>
      <c r="E421" s="10">
        <v>9.74</v>
      </c>
      <c r="F421" s="10">
        <v>0</v>
      </c>
      <c r="G421" s="7">
        <v>6</v>
      </c>
      <c r="H421" s="7">
        <v>0</v>
      </c>
      <c r="I421" s="10">
        <v>0</v>
      </c>
      <c r="J421" s="7">
        <v>6</v>
      </c>
      <c r="K421" s="7">
        <v>0</v>
      </c>
      <c r="L421" s="10">
        <v>0</v>
      </c>
      <c r="M421" s="10">
        <v>0</v>
      </c>
      <c r="N421" s="7">
        <v>0</v>
      </c>
      <c r="O421" s="7">
        <v>0.5</v>
      </c>
      <c r="P421" s="11">
        <v>0.465</v>
      </c>
      <c r="Q421" s="10">
        <v>0</v>
      </c>
      <c r="R421" s="7">
        <v>0</v>
      </c>
      <c r="S421" s="7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9.9</v>
      </c>
      <c r="AA421" s="10">
        <v>0</v>
      </c>
      <c r="AB421" s="10">
        <v>9.9</v>
      </c>
      <c r="AC421" s="10">
        <v>0</v>
      </c>
      <c r="AD421" s="14">
        <v>48.3</v>
      </c>
      <c r="AE421" s="14">
        <v>19.8</v>
      </c>
      <c r="AF421" s="14">
        <v>16.1</v>
      </c>
      <c r="AG421" s="10">
        <v>2.23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4">
        <v>81.1</v>
      </c>
      <c r="AN421" s="10">
        <v>0</v>
      </c>
      <c r="AO421" s="14">
        <v>28.1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</row>
    <row r="422" spans="1:49" s="16" customFormat="1" ht="12.75">
      <c r="A422" s="7" t="s">
        <v>889</v>
      </c>
      <c r="B422" s="20" t="s">
        <v>513</v>
      </c>
      <c r="C422" s="7" t="s">
        <v>83</v>
      </c>
      <c r="D422" s="8">
        <v>18.98634908089571</v>
      </c>
      <c r="E422" s="10">
        <v>5.24</v>
      </c>
      <c r="F422" s="10">
        <v>0</v>
      </c>
      <c r="G422" s="7">
        <v>6</v>
      </c>
      <c r="H422" s="7">
        <v>0</v>
      </c>
      <c r="I422" s="10">
        <v>0</v>
      </c>
      <c r="J422" s="7">
        <v>6</v>
      </c>
      <c r="K422" s="7">
        <v>0</v>
      </c>
      <c r="L422" s="10">
        <v>0</v>
      </c>
      <c r="M422" s="10">
        <v>0</v>
      </c>
      <c r="N422" s="7">
        <v>0</v>
      </c>
      <c r="O422" s="7">
        <v>0.25</v>
      </c>
      <c r="P422" s="11">
        <v>0.233</v>
      </c>
      <c r="Q422" s="10">
        <v>0</v>
      </c>
      <c r="R422" s="7">
        <v>0</v>
      </c>
      <c r="S422" s="7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4">
        <v>22.8</v>
      </c>
      <c r="AA422" s="10">
        <v>0</v>
      </c>
      <c r="AB422" s="14">
        <v>22.8</v>
      </c>
      <c r="AC422" s="10">
        <v>0</v>
      </c>
      <c r="AD422" s="14">
        <v>28.6</v>
      </c>
      <c r="AE422" s="14">
        <v>11.2</v>
      </c>
      <c r="AF422" s="10">
        <v>9.54</v>
      </c>
      <c r="AG422" s="10">
        <v>2.34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4">
        <v>45.6</v>
      </c>
      <c r="AN422" s="10">
        <v>0</v>
      </c>
      <c r="AO422" s="14">
        <v>15.4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</row>
    <row r="423" spans="1:49" s="16" customFormat="1" ht="12.75">
      <c r="A423" s="7" t="s">
        <v>890</v>
      </c>
      <c r="B423" s="20" t="s">
        <v>513</v>
      </c>
      <c r="C423" s="7" t="s">
        <v>83</v>
      </c>
      <c r="D423" s="9">
        <v>9.850428527761494</v>
      </c>
      <c r="E423" s="10">
        <v>2.7</v>
      </c>
      <c r="F423" s="10">
        <v>0</v>
      </c>
      <c r="G423" s="7">
        <v>6</v>
      </c>
      <c r="H423" s="7">
        <v>0</v>
      </c>
      <c r="I423" s="10">
        <v>0</v>
      </c>
      <c r="J423" s="7">
        <v>6</v>
      </c>
      <c r="K423" s="7">
        <v>0</v>
      </c>
      <c r="L423" s="10">
        <v>0</v>
      </c>
      <c r="M423" s="10">
        <v>0</v>
      </c>
      <c r="N423" s="7">
        <v>0</v>
      </c>
      <c r="O423" s="7">
        <v>0.125</v>
      </c>
      <c r="P423" s="11">
        <v>0.116</v>
      </c>
      <c r="Q423" s="10">
        <v>0</v>
      </c>
      <c r="R423" s="7">
        <v>0</v>
      </c>
      <c r="S423" s="7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4">
        <v>48.7</v>
      </c>
      <c r="AA423" s="10">
        <v>0</v>
      </c>
      <c r="AB423" s="14">
        <v>48.7</v>
      </c>
      <c r="AC423" s="10">
        <v>0</v>
      </c>
      <c r="AD423" s="14">
        <v>15.5</v>
      </c>
      <c r="AE423" s="10">
        <v>5.92</v>
      </c>
      <c r="AF423" s="10">
        <v>5.15</v>
      </c>
      <c r="AG423" s="10">
        <v>2.39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4">
        <v>23.9</v>
      </c>
      <c r="AN423" s="10">
        <v>0</v>
      </c>
      <c r="AO423" s="10">
        <v>8.03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</row>
    <row r="424" spans="1:49" s="16" customFormat="1" ht="12.75">
      <c r="A424" s="7" t="s">
        <v>891</v>
      </c>
      <c r="B424" s="20" t="s">
        <v>513</v>
      </c>
      <c r="C424" s="7" t="s">
        <v>83</v>
      </c>
      <c r="D424" s="8">
        <v>14.507214187463363</v>
      </c>
      <c r="E424" s="10">
        <v>3.98</v>
      </c>
      <c r="F424" s="10">
        <v>0</v>
      </c>
      <c r="G424" s="7">
        <v>6</v>
      </c>
      <c r="H424" s="7">
        <v>0</v>
      </c>
      <c r="I424" s="10">
        <v>0</v>
      </c>
      <c r="J424" s="7">
        <v>6</v>
      </c>
      <c r="K424" s="7">
        <v>0</v>
      </c>
      <c r="L424" s="10">
        <v>0</v>
      </c>
      <c r="M424" s="10">
        <v>0</v>
      </c>
      <c r="N424" s="7">
        <v>0</v>
      </c>
      <c r="O424" s="7">
        <v>0.1875</v>
      </c>
      <c r="P424" s="11">
        <v>0.174</v>
      </c>
      <c r="Q424" s="10">
        <v>0</v>
      </c>
      <c r="R424" s="7">
        <v>0</v>
      </c>
      <c r="S424" s="7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4">
        <v>31.5</v>
      </c>
      <c r="AA424" s="10">
        <v>0</v>
      </c>
      <c r="AB424" s="14">
        <v>31.5</v>
      </c>
      <c r="AC424" s="10">
        <v>0</v>
      </c>
      <c r="AD424" s="14">
        <v>22.3</v>
      </c>
      <c r="AE424" s="10">
        <v>8.63</v>
      </c>
      <c r="AF424" s="10">
        <v>7.42</v>
      </c>
      <c r="AG424" s="10">
        <v>2.37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4">
        <v>35</v>
      </c>
      <c r="AN424" s="10">
        <v>0</v>
      </c>
      <c r="AO424" s="14">
        <v>11.8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</row>
    <row r="425" spans="1:49" s="16" customFormat="1" ht="12.75">
      <c r="A425" s="7" t="s">
        <v>892</v>
      </c>
      <c r="B425" s="20" t="s">
        <v>513</v>
      </c>
      <c r="C425" s="7" t="s">
        <v>83</v>
      </c>
      <c r="D425" s="8">
        <v>27.40579316941555</v>
      </c>
      <c r="E425" s="10">
        <v>7.58</v>
      </c>
      <c r="F425" s="10">
        <v>0</v>
      </c>
      <c r="G425" s="7">
        <v>6</v>
      </c>
      <c r="H425" s="7">
        <v>0</v>
      </c>
      <c r="I425" s="10">
        <v>0</v>
      </c>
      <c r="J425" s="7">
        <v>6</v>
      </c>
      <c r="K425" s="7">
        <v>0</v>
      </c>
      <c r="L425" s="10">
        <v>0</v>
      </c>
      <c r="M425" s="10">
        <v>0</v>
      </c>
      <c r="N425" s="7">
        <v>0</v>
      </c>
      <c r="O425" s="7">
        <v>0.375</v>
      </c>
      <c r="P425" s="11">
        <v>0.349</v>
      </c>
      <c r="Q425" s="10">
        <v>0</v>
      </c>
      <c r="R425" s="7">
        <v>0</v>
      </c>
      <c r="S425" s="7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4">
        <v>14.2</v>
      </c>
      <c r="AA425" s="10">
        <v>0</v>
      </c>
      <c r="AB425" s="14">
        <v>14.2</v>
      </c>
      <c r="AC425" s="10">
        <v>0</v>
      </c>
      <c r="AD425" s="14">
        <v>39.5</v>
      </c>
      <c r="AE425" s="14">
        <v>15.8</v>
      </c>
      <c r="AF425" s="14">
        <v>13.2</v>
      </c>
      <c r="AG425" s="10">
        <v>2.28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4">
        <v>64.6</v>
      </c>
      <c r="AN425" s="10">
        <v>0</v>
      </c>
      <c r="AO425" s="14">
        <v>22.1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</row>
    <row r="426" spans="1:49" s="16" customFormat="1" ht="12.75">
      <c r="A426" s="7" t="s">
        <v>893</v>
      </c>
      <c r="B426" s="20" t="s">
        <v>513</v>
      </c>
      <c r="C426" s="7" t="s">
        <v>83</v>
      </c>
      <c r="D426" s="8">
        <v>23.285547326548585</v>
      </c>
      <c r="E426" s="10">
        <v>6.43</v>
      </c>
      <c r="F426" s="10">
        <v>0</v>
      </c>
      <c r="G426" s="7">
        <v>6</v>
      </c>
      <c r="H426" s="7">
        <v>0</v>
      </c>
      <c r="I426" s="10">
        <v>0</v>
      </c>
      <c r="J426" s="7">
        <v>6</v>
      </c>
      <c r="K426" s="7">
        <v>0</v>
      </c>
      <c r="L426" s="10">
        <v>0</v>
      </c>
      <c r="M426" s="10">
        <v>0</v>
      </c>
      <c r="N426" s="7">
        <v>0</v>
      </c>
      <c r="O426" s="7">
        <v>0.3125</v>
      </c>
      <c r="P426" s="11">
        <v>0.291</v>
      </c>
      <c r="Q426" s="10">
        <v>0</v>
      </c>
      <c r="R426" s="7">
        <v>0</v>
      </c>
      <c r="S426" s="7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4">
        <v>17.6</v>
      </c>
      <c r="AA426" s="10">
        <v>0</v>
      </c>
      <c r="AB426" s="14">
        <v>17.6</v>
      </c>
      <c r="AC426" s="10">
        <v>0</v>
      </c>
      <c r="AD426" s="14">
        <v>34.3</v>
      </c>
      <c r="AE426" s="14">
        <v>13.6</v>
      </c>
      <c r="AF426" s="14">
        <v>11.4</v>
      </c>
      <c r="AG426" s="10">
        <v>2.31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4">
        <v>55.4</v>
      </c>
      <c r="AN426" s="10">
        <v>0</v>
      </c>
      <c r="AO426" s="14">
        <v>18.9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</row>
    <row r="427" spans="1:49" s="16" customFormat="1" ht="12.75">
      <c r="A427" s="7" t="s">
        <v>894</v>
      </c>
      <c r="B427" s="20" t="s">
        <v>513</v>
      </c>
      <c r="C427" s="7" t="s">
        <v>83</v>
      </c>
      <c r="D427" s="8">
        <v>42.097252513024195</v>
      </c>
      <c r="E427" s="14">
        <v>11.7</v>
      </c>
      <c r="F427" s="10">
        <v>0</v>
      </c>
      <c r="G427" s="7">
        <v>6</v>
      </c>
      <c r="H427" s="7">
        <v>0</v>
      </c>
      <c r="I427" s="10">
        <v>0</v>
      </c>
      <c r="J427" s="7">
        <v>6</v>
      </c>
      <c r="K427" s="7">
        <v>0</v>
      </c>
      <c r="L427" s="10">
        <v>0</v>
      </c>
      <c r="M427" s="10">
        <v>0</v>
      </c>
      <c r="N427" s="7">
        <v>0</v>
      </c>
      <c r="O427" s="7">
        <v>0.625</v>
      </c>
      <c r="P427" s="11">
        <v>0.581</v>
      </c>
      <c r="Q427" s="10">
        <v>0</v>
      </c>
      <c r="R427" s="7">
        <v>0</v>
      </c>
      <c r="S427" s="7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7.33</v>
      </c>
      <c r="AA427" s="10">
        <v>0</v>
      </c>
      <c r="AB427" s="10">
        <v>7.33</v>
      </c>
      <c r="AC427" s="10">
        <v>0</v>
      </c>
      <c r="AD427" s="14">
        <v>55.2</v>
      </c>
      <c r="AE427" s="14">
        <v>23.2</v>
      </c>
      <c r="AF427" s="14">
        <v>18.4</v>
      </c>
      <c r="AG427" s="10">
        <v>2.17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4">
        <v>94.9</v>
      </c>
      <c r="AN427" s="10">
        <v>0</v>
      </c>
      <c r="AO427" s="14">
        <v>33.4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</row>
    <row r="428" spans="1:49" s="16" customFormat="1" ht="12.75">
      <c r="A428" s="20" t="s">
        <v>895</v>
      </c>
      <c r="B428" s="20" t="s">
        <v>513</v>
      </c>
      <c r="C428" s="7" t="s">
        <v>83</v>
      </c>
      <c r="D428" s="8">
        <v>14.695267385405808</v>
      </c>
      <c r="E428" s="10">
        <v>4</v>
      </c>
      <c r="F428" s="10">
        <v>0</v>
      </c>
      <c r="G428" s="7">
        <v>0</v>
      </c>
      <c r="H428" s="7">
        <v>7.5</v>
      </c>
      <c r="I428" s="10">
        <v>0</v>
      </c>
      <c r="J428" s="7">
        <v>0</v>
      </c>
      <c r="K428" s="7">
        <v>0</v>
      </c>
      <c r="L428" s="10">
        <v>0</v>
      </c>
      <c r="M428" s="10">
        <v>0</v>
      </c>
      <c r="N428" s="7">
        <v>0</v>
      </c>
      <c r="O428" s="7">
        <v>0.1875</v>
      </c>
      <c r="P428" s="11">
        <v>0.174</v>
      </c>
      <c r="Q428" s="10">
        <v>0</v>
      </c>
      <c r="R428" s="7">
        <v>0</v>
      </c>
      <c r="S428" s="7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4">
        <v>43.1</v>
      </c>
      <c r="AD428" s="14">
        <v>26.9</v>
      </c>
      <c r="AE428" s="10">
        <v>9.34</v>
      </c>
      <c r="AF428" s="10">
        <v>7.17</v>
      </c>
      <c r="AG428" s="10">
        <v>2.59</v>
      </c>
      <c r="AH428" s="14">
        <v>26.9</v>
      </c>
      <c r="AI428" s="10">
        <v>9.34</v>
      </c>
      <c r="AJ428" s="10">
        <v>7.17</v>
      </c>
      <c r="AK428" s="10">
        <v>2.59</v>
      </c>
      <c r="AL428" s="10">
        <v>0</v>
      </c>
      <c r="AM428" s="14">
        <v>53.8</v>
      </c>
      <c r="AN428" s="10">
        <v>0</v>
      </c>
      <c r="AO428" s="14">
        <v>14.3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</row>
    <row r="429" spans="1:49" s="16" customFormat="1" ht="12.75">
      <c r="A429" s="20" t="s">
        <v>896</v>
      </c>
      <c r="B429" s="20" t="s">
        <v>513</v>
      </c>
      <c r="C429" s="7" t="s">
        <v>83</v>
      </c>
      <c r="D429" s="8">
        <v>19.375881774093298</v>
      </c>
      <c r="E429" s="10">
        <v>5.32</v>
      </c>
      <c r="F429" s="10">
        <v>0</v>
      </c>
      <c r="G429" s="7">
        <v>0</v>
      </c>
      <c r="H429" s="7">
        <v>7.5</v>
      </c>
      <c r="I429" s="10">
        <v>0</v>
      </c>
      <c r="J429" s="7">
        <v>0</v>
      </c>
      <c r="K429" s="7">
        <v>0</v>
      </c>
      <c r="L429" s="10">
        <v>0</v>
      </c>
      <c r="M429" s="10">
        <v>0</v>
      </c>
      <c r="N429" s="7">
        <v>0</v>
      </c>
      <c r="O429" s="7">
        <v>0.25</v>
      </c>
      <c r="P429" s="11">
        <v>0.233</v>
      </c>
      <c r="Q429" s="10">
        <v>0</v>
      </c>
      <c r="R429" s="7">
        <v>0</v>
      </c>
      <c r="S429" s="7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4">
        <v>32.2</v>
      </c>
      <c r="AD429" s="14">
        <v>35.2</v>
      </c>
      <c r="AE429" s="14">
        <v>12.3</v>
      </c>
      <c r="AF429" s="10">
        <v>9.37</v>
      </c>
      <c r="AG429" s="10">
        <v>2.57</v>
      </c>
      <c r="AH429" s="14">
        <v>35.2</v>
      </c>
      <c r="AI429" s="14">
        <v>12.3</v>
      </c>
      <c r="AJ429" s="10">
        <v>9.37</v>
      </c>
      <c r="AK429" s="10">
        <v>2.57</v>
      </c>
      <c r="AL429" s="10">
        <v>0</v>
      </c>
      <c r="AM429" s="14">
        <v>70.3</v>
      </c>
      <c r="AN429" s="10">
        <v>0</v>
      </c>
      <c r="AO429" s="14">
        <v>18.7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</row>
    <row r="430" spans="1:49" s="16" customFormat="1" ht="12.75">
      <c r="A430" s="20" t="s">
        <v>897</v>
      </c>
      <c r="B430" s="20" t="s">
        <v>513</v>
      </c>
      <c r="C430" s="7" t="s">
        <v>83</v>
      </c>
      <c r="D430" s="8">
        <v>23.974310353633626</v>
      </c>
      <c r="E430" s="10">
        <v>6.59</v>
      </c>
      <c r="F430" s="10">
        <v>0</v>
      </c>
      <c r="G430" s="7">
        <v>0</v>
      </c>
      <c r="H430" s="7">
        <v>7.5</v>
      </c>
      <c r="I430" s="10">
        <v>0</v>
      </c>
      <c r="J430" s="7">
        <v>0</v>
      </c>
      <c r="K430" s="7">
        <v>0</v>
      </c>
      <c r="L430" s="10">
        <v>0</v>
      </c>
      <c r="M430" s="10">
        <v>0</v>
      </c>
      <c r="N430" s="7">
        <v>0</v>
      </c>
      <c r="O430" s="7">
        <v>0.3125</v>
      </c>
      <c r="P430" s="11">
        <v>0.291</v>
      </c>
      <c r="Q430" s="10">
        <v>0</v>
      </c>
      <c r="R430" s="7">
        <v>0</v>
      </c>
      <c r="S430" s="7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4">
        <v>25.8</v>
      </c>
      <c r="AD430" s="14">
        <v>42.9</v>
      </c>
      <c r="AE430" s="14">
        <v>15.1</v>
      </c>
      <c r="AF430" s="14">
        <v>11.4</v>
      </c>
      <c r="AG430" s="10">
        <v>2.55</v>
      </c>
      <c r="AH430" s="14">
        <v>42.9</v>
      </c>
      <c r="AI430" s="14">
        <v>15.1</v>
      </c>
      <c r="AJ430" s="14">
        <v>11.4</v>
      </c>
      <c r="AK430" s="10">
        <v>2.55</v>
      </c>
      <c r="AL430" s="10">
        <v>0</v>
      </c>
      <c r="AM430" s="14">
        <v>85.8</v>
      </c>
      <c r="AN430" s="10">
        <v>0</v>
      </c>
      <c r="AO430" s="14">
        <v>22.9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</row>
    <row r="431" spans="1:49" s="16" customFormat="1" ht="12.75">
      <c r="A431" s="20" t="s">
        <v>898</v>
      </c>
      <c r="B431" s="20" t="s">
        <v>513</v>
      </c>
      <c r="C431" s="7" t="s">
        <v>83</v>
      </c>
      <c r="D431" s="8">
        <v>28.562722270430637</v>
      </c>
      <c r="E431" s="10">
        <v>7.84</v>
      </c>
      <c r="F431" s="10">
        <v>0</v>
      </c>
      <c r="G431" s="7">
        <v>0</v>
      </c>
      <c r="H431" s="7">
        <v>7.5</v>
      </c>
      <c r="I431" s="10">
        <v>0</v>
      </c>
      <c r="J431" s="7">
        <v>0</v>
      </c>
      <c r="K431" s="7">
        <v>0</v>
      </c>
      <c r="L431" s="10">
        <v>0</v>
      </c>
      <c r="M431" s="10">
        <v>0</v>
      </c>
      <c r="N431" s="7">
        <v>0</v>
      </c>
      <c r="O431" s="7">
        <v>0.375</v>
      </c>
      <c r="P431" s="11">
        <v>0.349</v>
      </c>
      <c r="Q431" s="10">
        <v>0</v>
      </c>
      <c r="R431" s="7">
        <v>0</v>
      </c>
      <c r="S431" s="7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4">
        <v>21.5</v>
      </c>
      <c r="AD431" s="14">
        <v>50.2</v>
      </c>
      <c r="AE431" s="14">
        <v>17.9</v>
      </c>
      <c r="AF431" s="14">
        <v>13.4</v>
      </c>
      <c r="AG431" s="10">
        <v>2.53</v>
      </c>
      <c r="AH431" s="14">
        <v>50.2</v>
      </c>
      <c r="AI431" s="14">
        <v>17.9</v>
      </c>
      <c r="AJ431" s="14">
        <v>13.4</v>
      </c>
      <c r="AK431" s="10">
        <v>2.53</v>
      </c>
      <c r="AL431" s="10">
        <v>0</v>
      </c>
      <c r="AM431" s="7">
        <v>100</v>
      </c>
      <c r="AN431" s="10">
        <v>0</v>
      </c>
      <c r="AO431" s="14">
        <v>26.8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</row>
    <row r="432" spans="1:49" s="16" customFormat="1" ht="12.75">
      <c r="A432" s="20" t="s">
        <v>899</v>
      </c>
      <c r="B432" s="20" t="s">
        <v>513</v>
      </c>
      <c r="C432" s="7" t="s">
        <v>83</v>
      </c>
      <c r="D432" s="8">
        <v>37.415495839628434</v>
      </c>
      <c r="E432" s="14">
        <v>10.3</v>
      </c>
      <c r="F432" s="10">
        <v>0</v>
      </c>
      <c r="G432" s="7">
        <v>0</v>
      </c>
      <c r="H432" s="7">
        <v>7.5</v>
      </c>
      <c r="I432" s="10">
        <v>0</v>
      </c>
      <c r="J432" s="7">
        <v>0</v>
      </c>
      <c r="K432" s="7">
        <v>0</v>
      </c>
      <c r="L432" s="10">
        <v>0</v>
      </c>
      <c r="M432" s="10">
        <v>0</v>
      </c>
      <c r="N432" s="7">
        <v>0</v>
      </c>
      <c r="O432" s="7">
        <v>0.5</v>
      </c>
      <c r="P432" s="11">
        <v>0.465</v>
      </c>
      <c r="Q432" s="10">
        <v>0</v>
      </c>
      <c r="R432" s="7">
        <v>0</v>
      </c>
      <c r="S432" s="7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4">
        <v>16.1</v>
      </c>
      <c r="AD432" s="14">
        <v>63.9</v>
      </c>
      <c r="AE432" s="14">
        <v>23</v>
      </c>
      <c r="AF432" s="14">
        <v>17</v>
      </c>
      <c r="AG432" s="10">
        <v>2.49</v>
      </c>
      <c r="AH432" s="14">
        <v>63.9</v>
      </c>
      <c r="AI432" s="14">
        <v>23</v>
      </c>
      <c r="AJ432" s="14">
        <v>17</v>
      </c>
      <c r="AK432" s="10">
        <v>2.49</v>
      </c>
      <c r="AL432" s="10">
        <v>0</v>
      </c>
      <c r="AM432" s="7">
        <v>128</v>
      </c>
      <c r="AN432" s="10">
        <v>0</v>
      </c>
      <c r="AO432" s="14">
        <v>34.1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</row>
    <row r="433" spans="1:49" s="16" customFormat="1" ht="12.75">
      <c r="A433" s="20" t="s">
        <v>900</v>
      </c>
      <c r="B433" s="20" t="s">
        <v>513</v>
      </c>
      <c r="C433" s="7" t="s">
        <v>83</v>
      </c>
      <c r="D433" s="8">
        <v>25.585956111571452</v>
      </c>
      <c r="E433" s="10">
        <v>7.01</v>
      </c>
      <c r="F433" s="10">
        <v>0</v>
      </c>
      <c r="G433" s="7">
        <v>0</v>
      </c>
      <c r="H433" s="7">
        <v>8.625</v>
      </c>
      <c r="I433" s="10">
        <v>0</v>
      </c>
      <c r="J433" s="7">
        <v>0</v>
      </c>
      <c r="K433" s="7">
        <v>0</v>
      </c>
      <c r="L433" s="10">
        <v>0</v>
      </c>
      <c r="M433" s="10">
        <v>0</v>
      </c>
      <c r="N433" s="7">
        <v>0</v>
      </c>
      <c r="O433" s="7">
        <v>0.328</v>
      </c>
      <c r="P433" s="11">
        <v>0.305</v>
      </c>
      <c r="Q433" s="10">
        <v>0</v>
      </c>
      <c r="R433" s="7">
        <v>0</v>
      </c>
      <c r="S433" s="7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4">
        <v>25</v>
      </c>
      <c r="AD433" s="14">
        <v>47.1</v>
      </c>
      <c r="AE433" s="14">
        <v>16.4</v>
      </c>
      <c r="AF433" s="14">
        <v>12.3</v>
      </c>
      <c r="AG433" s="10">
        <v>2.59</v>
      </c>
      <c r="AH433" s="14">
        <v>47.1</v>
      </c>
      <c r="AI433" s="14">
        <v>16.4</v>
      </c>
      <c r="AJ433" s="14">
        <v>12.3</v>
      </c>
      <c r="AK433" s="10">
        <v>2.59</v>
      </c>
      <c r="AL433" s="10">
        <v>0</v>
      </c>
      <c r="AM433" s="14">
        <v>94.1</v>
      </c>
      <c r="AN433" s="10">
        <v>0</v>
      </c>
      <c r="AO433" s="14">
        <v>24.7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</row>
    <row r="434" spans="1:49" s="16" customFormat="1" ht="12.75">
      <c r="A434" s="20" t="s">
        <v>901</v>
      </c>
      <c r="B434" s="20" t="s">
        <v>513</v>
      </c>
      <c r="C434" s="7" t="s">
        <v>83</v>
      </c>
      <c r="D434" s="8">
        <v>29.063822661139945</v>
      </c>
      <c r="E434" s="10">
        <v>7.98</v>
      </c>
      <c r="F434" s="10">
        <v>0</v>
      </c>
      <c r="G434" s="7">
        <v>0</v>
      </c>
      <c r="H434" s="7">
        <v>8.625</v>
      </c>
      <c r="I434" s="10">
        <v>0</v>
      </c>
      <c r="J434" s="7">
        <v>0</v>
      </c>
      <c r="K434" s="7">
        <v>0</v>
      </c>
      <c r="L434" s="10">
        <v>0</v>
      </c>
      <c r="M434" s="10">
        <v>0</v>
      </c>
      <c r="N434" s="7">
        <v>0</v>
      </c>
      <c r="O434" s="7">
        <v>0.375</v>
      </c>
      <c r="P434" s="11">
        <v>0.349</v>
      </c>
      <c r="Q434" s="10">
        <v>0</v>
      </c>
      <c r="R434" s="7">
        <v>0</v>
      </c>
      <c r="S434" s="7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4">
        <v>21.8</v>
      </c>
      <c r="AD434" s="14">
        <v>52.9</v>
      </c>
      <c r="AE434" s="14">
        <v>18.5</v>
      </c>
      <c r="AF434" s="14">
        <v>13.9</v>
      </c>
      <c r="AG434" s="10">
        <v>2.58</v>
      </c>
      <c r="AH434" s="14">
        <v>52.9</v>
      </c>
      <c r="AI434" s="14">
        <v>18.5</v>
      </c>
      <c r="AJ434" s="14">
        <v>13.9</v>
      </c>
      <c r="AK434" s="10">
        <v>2.58</v>
      </c>
      <c r="AL434" s="10">
        <v>0</v>
      </c>
      <c r="AM434" s="7">
        <v>106</v>
      </c>
      <c r="AN434" s="10">
        <v>0</v>
      </c>
      <c r="AO434" s="14">
        <v>27.8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</row>
    <row r="435" spans="1:49" s="16" customFormat="1" ht="12.75">
      <c r="A435" s="20" t="s">
        <v>902</v>
      </c>
      <c r="B435" s="20" t="s">
        <v>513</v>
      </c>
      <c r="C435" s="7" t="s">
        <v>83</v>
      </c>
      <c r="D435" s="9">
        <v>9.18684049633734</v>
      </c>
      <c r="E435" s="10">
        <v>2.51</v>
      </c>
      <c r="F435" s="10">
        <v>0</v>
      </c>
      <c r="G435" s="7">
        <v>0</v>
      </c>
      <c r="H435" s="7">
        <v>7</v>
      </c>
      <c r="I435" s="10">
        <v>0</v>
      </c>
      <c r="J435" s="7">
        <v>0</v>
      </c>
      <c r="K435" s="7">
        <v>0</v>
      </c>
      <c r="L435" s="10">
        <v>0</v>
      </c>
      <c r="M435" s="10">
        <v>0</v>
      </c>
      <c r="N435" s="7">
        <v>0</v>
      </c>
      <c r="O435" s="7">
        <v>0.125</v>
      </c>
      <c r="P435" s="11">
        <v>0.116</v>
      </c>
      <c r="Q435" s="10">
        <v>0</v>
      </c>
      <c r="R435" s="7">
        <v>0</v>
      </c>
      <c r="S435" s="7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4">
        <v>60.3</v>
      </c>
      <c r="AD435" s="14">
        <v>14.9</v>
      </c>
      <c r="AE435" s="10">
        <v>5.5</v>
      </c>
      <c r="AF435" s="10">
        <v>4.25</v>
      </c>
      <c r="AG435" s="10">
        <v>2.43</v>
      </c>
      <c r="AH435" s="14">
        <v>14.9</v>
      </c>
      <c r="AI435" s="10">
        <v>5.5</v>
      </c>
      <c r="AJ435" s="10">
        <v>4.25</v>
      </c>
      <c r="AK435" s="10">
        <v>2.43</v>
      </c>
      <c r="AL435" s="10">
        <v>0</v>
      </c>
      <c r="AM435" s="14">
        <v>29.7</v>
      </c>
      <c r="AN435" s="10">
        <v>0</v>
      </c>
      <c r="AO435" s="10">
        <v>8.49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</row>
    <row r="436" spans="1:49" s="16" customFormat="1" ht="12.75">
      <c r="A436" s="20" t="s">
        <v>903</v>
      </c>
      <c r="B436" s="20" t="s">
        <v>513</v>
      </c>
      <c r="C436" s="7" t="s">
        <v>83</v>
      </c>
      <c r="D436" s="8">
        <v>13.690394068570063</v>
      </c>
      <c r="E436" s="10">
        <v>3.73</v>
      </c>
      <c r="F436" s="10">
        <v>0</v>
      </c>
      <c r="G436" s="7">
        <v>0</v>
      </c>
      <c r="H436" s="7">
        <v>7</v>
      </c>
      <c r="I436" s="10">
        <v>0</v>
      </c>
      <c r="J436" s="7">
        <v>0</v>
      </c>
      <c r="K436" s="7">
        <v>0</v>
      </c>
      <c r="L436" s="10">
        <v>0</v>
      </c>
      <c r="M436" s="10">
        <v>0</v>
      </c>
      <c r="N436" s="7">
        <v>0</v>
      </c>
      <c r="O436" s="7">
        <v>0.1875</v>
      </c>
      <c r="P436" s="11">
        <v>0.174</v>
      </c>
      <c r="Q436" s="10">
        <v>0</v>
      </c>
      <c r="R436" s="7">
        <v>0</v>
      </c>
      <c r="S436" s="7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4">
        <v>40.2</v>
      </c>
      <c r="AD436" s="14">
        <v>21.7</v>
      </c>
      <c r="AE436" s="10">
        <v>8.11</v>
      </c>
      <c r="AF436" s="10">
        <v>6.21</v>
      </c>
      <c r="AG436" s="10">
        <v>2.41</v>
      </c>
      <c r="AH436" s="14">
        <v>21.7</v>
      </c>
      <c r="AI436" s="10">
        <v>8.11</v>
      </c>
      <c r="AJ436" s="10">
        <v>6.21</v>
      </c>
      <c r="AK436" s="10">
        <v>2.41</v>
      </c>
      <c r="AL436" s="10">
        <v>0</v>
      </c>
      <c r="AM436" s="14">
        <v>43.5</v>
      </c>
      <c r="AN436" s="10">
        <v>0</v>
      </c>
      <c r="AO436" s="14">
        <v>12.4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</row>
    <row r="437" spans="1:49" s="16" customFormat="1" ht="12.75">
      <c r="A437" s="20" t="s">
        <v>904</v>
      </c>
      <c r="B437" s="20" t="s">
        <v>513</v>
      </c>
      <c r="C437" s="7" t="s">
        <v>83</v>
      </c>
      <c r="D437" s="8">
        <v>18.03961406553514</v>
      </c>
      <c r="E437" s="10">
        <v>4.95</v>
      </c>
      <c r="F437" s="10">
        <v>0</v>
      </c>
      <c r="G437" s="7">
        <v>0</v>
      </c>
      <c r="H437" s="7">
        <v>7</v>
      </c>
      <c r="I437" s="10">
        <v>0</v>
      </c>
      <c r="J437" s="7">
        <v>0</v>
      </c>
      <c r="K437" s="7">
        <v>0</v>
      </c>
      <c r="L437" s="10">
        <v>0</v>
      </c>
      <c r="M437" s="10">
        <v>0</v>
      </c>
      <c r="N437" s="7">
        <v>0</v>
      </c>
      <c r="O437" s="7">
        <v>0.25</v>
      </c>
      <c r="P437" s="11">
        <v>0.233</v>
      </c>
      <c r="Q437" s="10">
        <v>0</v>
      </c>
      <c r="R437" s="7">
        <v>0</v>
      </c>
      <c r="S437" s="7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4">
        <v>30</v>
      </c>
      <c r="AD437" s="14">
        <v>28.4</v>
      </c>
      <c r="AE437" s="14">
        <v>10.7</v>
      </c>
      <c r="AF437" s="10">
        <v>8.11</v>
      </c>
      <c r="AG437" s="10">
        <v>2.39</v>
      </c>
      <c r="AH437" s="14">
        <v>28.4</v>
      </c>
      <c r="AI437" s="14">
        <v>10.7</v>
      </c>
      <c r="AJ437" s="10">
        <v>8.11</v>
      </c>
      <c r="AK437" s="10">
        <v>2.39</v>
      </c>
      <c r="AL437" s="10">
        <v>0</v>
      </c>
      <c r="AM437" s="14">
        <v>56.8</v>
      </c>
      <c r="AN437" s="10">
        <v>0</v>
      </c>
      <c r="AO437" s="14">
        <v>16.2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</row>
    <row r="438" spans="1:49" s="16" customFormat="1" ht="12.75">
      <c r="A438" s="20" t="s">
        <v>905</v>
      </c>
      <c r="B438" s="20" t="s">
        <v>513</v>
      </c>
      <c r="C438" s="7" t="s">
        <v>83</v>
      </c>
      <c r="D438" s="8">
        <v>22.306648253353057</v>
      </c>
      <c r="E438" s="10">
        <v>6.13</v>
      </c>
      <c r="F438" s="10">
        <v>0</v>
      </c>
      <c r="G438" s="7">
        <v>0</v>
      </c>
      <c r="H438" s="7">
        <v>7</v>
      </c>
      <c r="I438" s="10">
        <v>0</v>
      </c>
      <c r="J438" s="7">
        <v>0</v>
      </c>
      <c r="K438" s="7">
        <v>0</v>
      </c>
      <c r="L438" s="10">
        <v>0</v>
      </c>
      <c r="M438" s="10">
        <v>0</v>
      </c>
      <c r="N438" s="7">
        <v>0</v>
      </c>
      <c r="O438" s="7">
        <v>0.3125</v>
      </c>
      <c r="P438" s="11">
        <v>0.291</v>
      </c>
      <c r="Q438" s="10">
        <v>0</v>
      </c>
      <c r="R438" s="7">
        <v>0</v>
      </c>
      <c r="S438" s="7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4">
        <v>24.1</v>
      </c>
      <c r="AD438" s="14">
        <v>34.6</v>
      </c>
      <c r="AE438" s="14">
        <v>13.1</v>
      </c>
      <c r="AF438" s="10">
        <v>9.88</v>
      </c>
      <c r="AG438" s="10">
        <v>2.37</v>
      </c>
      <c r="AH438" s="14">
        <v>34.6</v>
      </c>
      <c r="AI438" s="14">
        <v>13.1</v>
      </c>
      <c r="AJ438" s="10">
        <v>9.88</v>
      </c>
      <c r="AK438" s="10">
        <v>2.37</v>
      </c>
      <c r="AL438" s="10">
        <v>0</v>
      </c>
      <c r="AM438" s="14">
        <v>69.1</v>
      </c>
      <c r="AN438" s="10">
        <v>0</v>
      </c>
      <c r="AO438" s="14">
        <v>19.8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</row>
    <row r="439" spans="1:49" s="16" customFormat="1" ht="12.75">
      <c r="A439" s="20" t="s">
        <v>906</v>
      </c>
      <c r="B439" s="20" t="s">
        <v>513</v>
      </c>
      <c r="C439" s="7" t="s">
        <v>83</v>
      </c>
      <c r="D439" s="8">
        <v>26.5583207075934</v>
      </c>
      <c r="E439" s="10">
        <v>7.29</v>
      </c>
      <c r="F439" s="10">
        <v>0</v>
      </c>
      <c r="G439" s="7">
        <v>0</v>
      </c>
      <c r="H439" s="7">
        <v>7</v>
      </c>
      <c r="I439" s="10">
        <v>0</v>
      </c>
      <c r="J439" s="7">
        <v>0</v>
      </c>
      <c r="K439" s="7">
        <v>0</v>
      </c>
      <c r="L439" s="10">
        <v>0</v>
      </c>
      <c r="M439" s="10">
        <v>0</v>
      </c>
      <c r="N439" s="7">
        <v>0</v>
      </c>
      <c r="O439" s="7">
        <v>0.375</v>
      </c>
      <c r="P439" s="11">
        <v>0.349</v>
      </c>
      <c r="Q439" s="10">
        <v>0</v>
      </c>
      <c r="R439" s="7">
        <v>0</v>
      </c>
      <c r="S439" s="7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4">
        <v>20.1</v>
      </c>
      <c r="AD439" s="14">
        <v>40.4</v>
      </c>
      <c r="AE439" s="14">
        <v>15.5</v>
      </c>
      <c r="AF439" s="14">
        <v>11.6</v>
      </c>
      <c r="AG439" s="10">
        <v>2.35</v>
      </c>
      <c r="AH439" s="14">
        <v>40.4</v>
      </c>
      <c r="AI439" s="14">
        <v>15.5</v>
      </c>
      <c r="AJ439" s="14">
        <v>11.6</v>
      </c>
      <c r="AK439" s="10">
        <v>2.35</v>
      </c>
      <c r="AL439" s="10">
        <v>0</v>
      </c>
      <c r="AM439" s="14">
        <v>80.9</v>
      </c>
      <c r="AN439" s="10">
        <v>0</v>
      </c>
      <c r="AO439" s="14">
        <v>23.1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</row>
    <row r="440" spans="1:49" s="16" customFormat="1" ht="12.75">
      <c r="A440" s="20" t="s">
        <v>907</v>
      </c>
      <c r="B440" s="20" t="s">
        <v>513</v>
      </c>
      <c r="C440" s="7" t="s">
        <v>83</v>
      </c>
      <c r="D440" s="8">
        <v>34.74296042251213</v>
      </c>
      <c r="E440" s="10">
        <v>9.55</v>
      </c>
      <c r="F440" s="10">
        <v>0</v>
      </c>
      <c r="G440" s="7">
        <v>0</v>
      </c>
      <c r="H440" s="7">
        <v>7</v>
      </c>
      <c r="I440" s="10">
        <v>0</v>
      </c>
      <c r="J440" s="7">
        <v>0</v>
      </c>
      <c r="K440" s="7">
        <v>0</v>
      </c>
      <c r="L440" s="10">
        <v>0</v>
      </c>
      <c r="M440" s="10">
        <v>0</v>
      </c>
      <c r="N440" s="7">
        <v>0</v>
      </c>
      <c r="O440" s="7">
        <v>0.5</v>
      </c>
      <c r="P440" s="11">
        <v>0.465</v>
      </c>
      <c r="Q440" s="10">
        <v>0</v>
      </c>
      <c r="R440" s="7">
        <v>0</v>
      </c>
      <c r="S440" s="7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4">
        <v>15.1</v>
      </c>
      <c r="AD440" s="14">
        <v>51.2</v>
      </c>
      <c r="AE440" s="14">
        <v>19.9</v>
      </c>
      <c r="AF440" s="14">
        <v>14.6</v>
      </c>
      <c r="AG440" s="10">
        <v>2.32</v>
      </c>
      <c r="AH440" s="14">
        <v>51.2</v>
      </c>
      <c r="AI440" s="14">
        <v>19.9</v>
      </c>
      <c r="AJ440" s="14">
        <v>14.6</v>
      </c>
      <c r="AK440" s="10">
        <v>2.32</v>
      </c>
      <c r="AL440" s="10">
        <v>0</v>
      </c>
      <c r="AM440" s="7">
        <v>102</v>
      </c>
      <c r="AN440" s="10">
        <v>0</v>
      </c>
      <c r="AO440" s="14">
        <v>29.3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</row>
    <row r="441" spans="1:49" s="16" customFormat="1" ht="12.75">
      <c r="A441" s="7" t="s">
        <v>908</v>
      </c>
      <c r="B441" s="20" t="s">
        <v>513</v>
      </c>
      <c r="C441" s="7" t="s">
        <v>83</v>
      </c>
      <c r="D441" s="8">
        <v>13.882182414229042</v>
      </c>
      <c r="E441" s="10">
        <v>3.84</v>
      </c>
      <c r="F441" s="10">
        <v>0</v>
      </c>
      <c r="G441" s="7">
        <v>7</v>
      </c>
      <c r="H441" s="7">
        <v>0</v>
      </c>
      <c r="I441" s="10">
        <v>0</v>
      </c>
      <c r="J441" s="7">
        <v>2</v>
      </c>
      <c r="K441" s="7">
        <v>0</v>
      </c>
      <c r="L441" s="10">
        <v>0</v>
      </c>
      <c r="M441" s="10">
        <v>0</v>
      </c>
      <c r="N441" s="7">
        <v>0</v>
      </c>
      <c r="O441" s="7">
        <v>0.5</v>
      </c>
      <c r="P441" s="11">
        <v>0.233</v>
      </c>
      <c r="Q441" s="10">
        <v>0</v>
      </c>
      <c r="R441" s="7">
        <v>0</v>
      </c>
      <c r="S441" s="7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5.58</v>
      </c>
      <c r="AA441" s="10">
        <v>0</v>
      </c>
      <c r="AB441" s="14">
        <v>27</v>
      </c>
      <c r="AC441" s="10">
        <v>0</v>
      </c>
      <c r="AD441" s="14">
        <v>19.8</v>
      </c>
      <c r="AE441" s="10">
        <v>7.64</v>
      </c>
      <c r="AF441" s="10">
        <v>5.67</v>
      </c>
      <c r="AG441" s="10">
        <v>2.27</v>
      </c>
      <c r="AH441" s="10">
        <v>2.58</v>
      </c>
      <c r="AI441" s="10">
        <v>3.02</v>
      </c>
      <c r="AJ441" s="10">
        <v>2.58</v>
      </c>
      <c r="AK441" s="11">
        <v>0.819</v>
      </c>
      <c r="AL441" s="10">
        <v>0</v>
      </c>
      <c r="AM441" s="10">
        <v>7.95</v>
      </c>
      <c r="AN441" s="12">
        <v>0.5</v>
      </c>
      <c r="AO441" s="10">
        <v>5.52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</row>
    <row r="442" spans="1:49" s="16" customFormat="1" ht="12.75">
      <c r="A442" s="7" t="s">
        <v>909</v>
      </c>
      <c r="B442" s="20" t="s">
        <v>513</v>
      </c>
      <c r="C442" s="7" t="s">
        <v>83</v>
      </c>
      <c r="D442" s="9">
        <v>7.29834519442816</v>
      </c>
      <c r="E442" s="10">
        <v>2</v>
      </c>
      <c r="F442" s="10">
        <v>0</v>
      </c>
      <c r="G442" s="7">
        <v>7</v>
      </c>
      <c r="H442" s="7">
        <v>0</v>
      </c>
      <c r="I442" s="10">
        <v>0</v>
      </c>
      <c r="J442" s="7">
        <v>2</v>
      </c>
      <c r="K442" s="7">
        <v>0</v>
      </c>
      <c r="L442" s="10">
        <v>0</v>
      </c>
      <c r="M442" s="10">
        <v>0</v>
      </c>
      <c r="N442" s="7">
        <v>0</v>
      </c>
      <c r="O442" s="7">
        <v>0.125</v>
      </c>
      <c r="P442" s="11">
        <v>0.116</v>
      </c>
      <c r="Q442" s="10">
        <v>0</v>
      </c>
      <c r="R442" s="7">
        <v>0</v>
      </c>
      <c r="S442" s="7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4">
        <v>14.2</v>
      </c>
      <c r="AA442" s="10">
        <v>0</v>
      </c>
      <c r="AB442" s="14">
        <v>57.3</v>
      </c>
      <c r="AC442" s="10">
        <v>0</v>
      </c>
      <c r="AD442" s="14">
        <v>11.1</v>
      </c>
      <c r="AE442" s="10">
        <v>4.13</v>
      </c>
      <c r="AF442" s="10">
        <v>3.16</v>
      </c>
      <c r="AG442" s="10">
        <v>2.35</v>
      </c>
      <c r="AH442" s="10">
        <v>1.52</v>
      </c>
      <c r="AI442" s="10">
        <v>1.68</v>
      </c>
      <c r="AJ442" s="10">
        <v>1.52</v>
      </c>
      <c r="AK442" s="11">
        <v>0.871</v>
      </c>
      <c r="AL442" s="10">
        <v>0</v>
      </c>
      <c r="AM442" s="10">
        <v>4.51</v>
      </c>
      <c r="AN442" s="12">
        <v>0.125</v>
      </c>
      <c r="AO442" s="10">
        <v>3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</row>
    <row r="443" spans="1:49" s="16" customFormat="1" ht="12.75">
      <c r="A443" s="7" t="s">
        <v>910</v>
      </c>
      <c r="B443" s="20" t="s">
        <v>513</v>
      </c>
      <c r="C443" s="7" t="s">
        <v>83</v>
      </c>
      <c r="D443" s="8">
        <v>10.704977520796696</v>
      </c>
      <c r="E443" s="10">
        <v>2.93</v>
      </c>
      <c r="F443" s="10">
        <v>0</v>
      </c>
      <c r="G443" s="7">
        <v>7</v>
      </c>
      <c r="H443" s="7">
        <v>0</v>
      </c>
      <c r="I443" s="10">
        <v>0</v>
      </c>
      <c r="J443" s="7">
        <v>2</v>
      </c>
      <c r="K443" s="7">
        <v>0</v>
      </c>
      <c r="L443" s="10">
        <v>0</v>
      </c>
      <c r="M443" s="10">
        <v>0</v>
      </c>
      <c r="N443" s="7">
        <v>0</v>
      </c>
      <c r="O443" s="7">
        <v>0.1875</v>
      </c>
      <c r="P443" s="11">
        <v>0.174</v>
      </c>
      <c r="Q443" s="10">
        <v>0</v>
      </c>
      <c r="R443" s="7">
        <v>0</v>
      </c>
      <c r="S443" s="7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8.49</v>
      </c>
      <c r="AA443" s="10">
        <v>0</v>
      </c>
      <c r="AB443" s="14">
        <v>37.2</v>
      </c>
      <c r="AC443" s="10">
        <v>0</v>
      </c>
      <c r="AD443" s="14">
        <v>15.7</v>
      </c>
      <c r="AE443" s="10">
        <v>5.95</v>
      </c>
      <c r="AF443" s="10">
        <v>4.49</v>
      </c>
      <c r="AG443" s="10">
        <v>2.31</v>
      </c>
      <c r="AH443" s="10">
        <v>2.1</v>
      </c>
      <c r="AI443" s="10">
        <v>2.39</v>
      </c>
      <c r="AJ443" s="10">
        <v>2.1</v>
      </c>
      <c r="AK443" s="11">
        <v>0.845</v>
      </c>
      <c r="AL443" s="10">
        <v>0</v>
      </c>
      <c r="AM443" s="10">
        <v>6.35</v>
      </c>
      <c r="AN443" s="12">
        <v>0.1875</v>
      </c>
      <c r="AO443" s="10">
        <v>4.32</v>
      </c>
      <c r="AP443" s="10">
        <v>0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</row>
    <row r="444" spans="1:49" s="16" customFormat="1" ht="12.75">
      <c r="A444" s="7" t="s">
        <v>911</v>
      </c>
      <c r="B444" s="20" t="s">
        <v>513</v>
      </c>
      <c r="C444" s="7" t="s">
        <v>83</v>
      </c>
      <c r="D444" s="8">
        <v>28.303872091236148</v>
      </c>
      <c r="E444" s="10">
        <v>7.88</v>
      </c>
      <c r="F444" s="10">
        <v>0</v>
      </c>
      <c r="G444" s="7">
        <v>7</v>
      </c>
      <c r="H444" s="7">
        <v>0</v>
      </c>
      <c r="I444" s="10">
        <v>0</v>
      </c>
      <c r="J444" s="7">
        <v>3</v>
      </c>
      <c r="K444" s="7">
        <v>0</v>
      </c>
      <c r="L444" s="10">
        <v>0</v>
      </c>
      <c r="M444" s="10">
        <v>0</v>
      </c>
      <c r="N444" s="7">
        <v>0</v>
      </c>
      <c r="O444" s="7">
        <v>0.5</v>
      </c>
      <c r="P444" s="11">
        <v>0.465</v>
      </c>
      <c r="Q444" s="10">
        <v>0</v>
      </c>
      <c r="R444" s="7">
        <v>0</v>
      </c>
      <c r="S444" s="7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3.45</v>
      </c>
      <c r="AA444" s="10">
        <v>0</v>
      </c>
      <c r="AB444" s="14">
        <v>12.1</v>
      </c>
      <c r="AC444" s="10">
        <v>0</v>
      </c>
      <c r="AD444" s="14">
        <v>40.7</v>
      </c>
      <c r="AE444" s="14">
        <v>15.8</v>
      </c>
      <c r="AF444" s="14">
        <v>11.6</v>
      </c>
      <c r="AG444" s="10">
        <v>2.27</v>
      </c>
      <c r="AH444" s="14">
        <v>10.2</v>
      </c>
      <c r="AI444" s="10">
        <v>8.46</v>
      </c>
      <c r="AJ444" s="10">
        <v>6.8</v>
      </c>
      <c r="AK444" s="10">
        <v>1.14</v>
      </c>
      <c r="AL444" s="10">
        <v>0</v>
      </c>
      <c r="AM444" s="14">
        <v>28.6</v>
      </c>
      <c r="AN444" s="12">
        <v>0.5</v>
      </c>
      <c r="AO444" s="14">
        <v>15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</row>
    <row r="445" spans="1:49" s="16" customFormat="1" ht="12.75">
      <c r="A445" s="7" t="s">
        <v>912</v>
      </c>
      <c r="B445" s="20" t="s">
        <v>513</v>
      </c>
      <c r="C445" s="7" t="s">
        <v>83</v>
      </c>
      <c r="D445" s="8">
        <v>15.583571303117932</v>
      </c>
      <c r="E445" s="10">
        <v>4.3</v>
      </c>
      <c r="F445" s="10">
        <v>0</v>
      </c>
      <c r="G445" s="7">
        <v>7</v>
      </c>
      <c r="H445" s="7">
        <v>0</v>
      </c>
      <c r="I445" s="10">
        <v>0</v>
      </c>
      <c r="J445" s="7">
        <v>3</v>
      </c>
      <c r="K445" s="7">
        <v>0</v>
      </c>
      <c r="L445" s="10">
        <v>0</v>
      </c>
      <c r="M445" s="10">
        <v>0</v>
      </c>
      <c r="N445" s="7">
        <v>0</v>
      </c>
      <c r="O445" s="7">
        <v>0.25</v>
      </c>
      <c r="P445" s="11">
        <v>0.233</v>
      </c>
      <c r="Q445" s="10">
        <v>0</v>
      </c>
      <c r="R445" s="7">
        <v>0</v>
      </c>
      <c r="S445" s="7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9.88</v>
      </c>
      <c r="AA445" s="10">
        <v>0</v>
      </c>
      <c r="AB445" s="14">
        <v>27</v>
      </c>
      <c r="AC445" s="10">
        <v>0</v>
      </c>
      <c r="AD445" s="14">
        <v>25.2</v>
      </c>
      <c r="AE445" s="10">
        <v>9.22</v>
      </c>
      <c r="AF445" s="10">
        <v>7.19</v>
      </c>
      <c r="AG445" s="10">
        <v>2.42</v>
      </c>
      <c r="AH445" s="10">
        <v>6.6</v>
      </c>
      <c r="AI445" s="10">
        <v>5.06</v>
      </c>
      <c r="AJ445" s="10">
        <v>4.4</v>
      </c>
      <c r="AK445" s="10">
        <v>1.24</v>
      </c>
      <c r="AL445" s="10">
        <v>0</v>
      </c>
      <c r="AM445" s="14">
        <v>17.5</v>
      </c>
      <c r="AN445" s="12">
        <v>0.25</v>
      </c>
      <c r="AO445" s="10">
        <v>8.68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</row>
    <row r="446" spans="1:49" s="16" customFormat="1" ht="12.75">
      <c r="A446" s="7" t="s">
        <v>913</v>
      </c>
      <c r="B446" s="20" t="s">
        <v>513</v>
      </c>
      <c r="C446" s="7" t="s">
        <v>83</v>
      </c>
      <c r="D446" s="9">
        <v>8.149039638872605</v>
      </c>
      <c r="E446" s="10">
        <v>2.23</v>
      </c>
      <c r="F446" s="10">
        <v>0</v>
      </c>
      <c r="G446" s="7">
        <v>7</v>
      </c>
      <c r="H446" s="7">
        <v>0</v>
      </c>
      <c r="I446" s="10">
        <v>0</v>
      </c>
      <c r="J446" s="7">
        <v>3</v>
      </c>
      <c r="K446" s="7">
        <v>0</v>
      </c>
      <c r="L446" s="10">
        <v>0</v>
      </c>
      <c r="M446" s="10">
        <v>0</v>
      </c>
      <c r="N446" s="7">
        <v>0</v>
      </c>
      <c r="O446" s="7">
        <v>0.125</v>
      </c>
      <c r="P446" s="11">
        <v>0.116</v>
      </c>
      <c r="Q446" s="10">
        <v>0</v>
      </c>
      <c r="R446" s="7">
        <v>0</v>
      </c>
      <c r="S446" s="7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4">
        <v>22.9</v>
      </c>
      <c r="AA446" s="10">
        <v>0</v>
      </c>
      <c r="AB446" s="14">
        <v>57.3</v>
      </c>
      <c r="AC446" s="10">
        <v>0</v>
      </c>
      <c r="AD446" s="14">
        <v>13.8</v>
      </c>
      <c r="AE446" s="10">
        <v>4.93</v>
      </c>
      <c r="AF446" s="10">
        <v>3.95</v>
      </c>
      <c r="AG446" s="10">
        <v>2.49</v>
      </c>
      <c r="AH446" s="10">
        <v>3.71</v>
      </c>
      <c r="AI446" s="10">
        <v>2.73</v>
      </c>
      <c r="AJ446" s="10">
        <v>2.48</v>
      </c>
      <c r="AK446" s="10">
        <v>1.29</v>
      </c>
      <c r="AL446" s="10">
        <v>0</v>
      </c>
      <c r="AM446" s="10">
        <v>9.48</v>
      </c>
      <c r="AN446" s="12">
        <v>0.125</v>
      </c>
      <c r="AO446" s="10">
        <v>4.6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</row>
    <row r="447" spans="1:49" s="16" customFormat="1" ht="12.75">
      <c r="A447" s="7" t="s">
        <v>914</v>
      </c>
      <c r="B447" s="20" t="s">
        <v>513</v>
      </c>
      <c r="C447" s="7" t="s">
        <v>83</v>
      </c>
      <c r="D447" s="8">
        <v>11.984421965241141</v>
      </c>
      <c r="E447" s="10">
        <v>3.28</v>
      </c>
      <c r="F447" s="10">
        <v>0</v>
      </c>
      <c r="G447" s="7">
        <v>7</v>
      </c>
      <c r="H447" s="7">
        <v>0</v>
      </c>
      <c r="I447" s="10">
        <v>0</v>
      </c>
      <c r="J447" s="7">
        <v>3</v>
      </c>
      <c r="K447" s="7">
        <v>0</v>
      </c>
      <c r="L447" s="10">
        <v>0</v>
      </c>
      <c r="M447" s="10">
        <v>0</v>
      </c>
      <c r="N447" s="7">
        <v>0</v>
      </c>
      <c r="O447" s="7">
        <v>0.1875</v>
      </c>
      <c r="P447" s="11">
        <v>0.174</v>
      </c>
      <c r="Q447" s="10">
        <v>0</v>
      </c>
      <c r="R447" s="7">
        <v>0</v>
      </c>
      <c r="S447" s="7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4">
        <v>14.2</v>
      </c>
      <c r="AA447" s="10">
        <v>0</v>
      </c>
      <c r="AB447" s="14">
        <v>37.2</v>
      </c>
      <c r="AC447" s="10">
        <v>0</v>
      </c>
      <c r="AD447" s="14">
        <v>19.8</v>
      </c>
      <c r="AE447" s="10">
        <v>7.14</v>
      </c>
      <c r="AF447" s="10">
        <v>5.65</v>
      </c>
      <c r="AG447" s="10">
        <v>2.45</v>
      </c>
      <c r="AH447" s="10">
        <v>5.24</v>
      </c>
      <c r="AI447" s="10">
        <v>3.94</v>
      </c>
      <c r="AJ447" s="10">
        <v>3.5</v>
      </c>
      <c r="AK447" s="10">
        <v>1.26</v>
      </c>
      <c r="AL447" s="10">
        <v>0</v>
      </c>
      <c r="AM447" s="14">
        <v>13.7</v>
      </c>
      <c r="AN447" s="12">
        <v>0.1875</v>
      </c>
      <c r="AO447" s="10">
        <v>6.69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</row>
    <row r="448" spans="1:49" s="16" customFormat="1" ht="12.75">
      <c r="A448" s="7" t="s">
        <v>915</v>
      </c>
      <c r="B448" s="20" t="s">
        <v>513</v>
      </c>
      <c r="C448" s="7" t="s">
        <v>83</v>
      </c>
      <c r="D448" s="8">
        <v>22.30162650274888</v>
      </c>
      <c r="E448" s="10">
        <v>6.18</v>
      </c>
      <c r="F448" s="10">
        <v>0</v>
      </c>
      <c r="G448" s="7">
        <v>7</v>
      </c>
      <c r="H448" s="7">
        <v>0</v>
      </c>
      <c r="I448" s="10">
        <v>0</v>
      </c>
      <c r="J448" s="7">
        <v>3</v>
      </c>
      <c r="K448" s="7">
        <v>0</v>
      </c>
      <c r="L448" s="10">
        <v>0</v>
      </c>
      <c r="M448" s="10">
        <v>0</v>
      </c>
      <c r="N448" s="7">
        <v>0</v>
      </c>
      <c r="O448" s="7">
        <v>0.375</v>
      </c>
      <c r="P448" s="11">
        <v>0.349</v>
      </c>
      <c r="Q448" s="10">
        <v>0</v>
      </c>
      <c r="R448" s="7">
        <v>0</v>
      </c>
      <c r="S448" s="7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5.6</v>
      </c>
      <c r="AA448" s="10">
        <v>0</v>
      </c>
      <c r="AB448" s="14">
        <v>17.1</v>
      </c>
      <c r="AC448" s="10">
        <v>0</v>
      </c>
      <c r="AD448" s="14">
        <v>34.1</v>
      </c>
      <c r="AE448" s="14">
        <v>12.8</v>
      </c>
      <c r="AF448" s="10">
        <v>9.73</v>
      </c>
      <c r="AG448" s="10">
        <v>2.35</v>
      </c>
      <c r="AH448" s="10">
        <v>8.71</v>
      </c>
      <c r="AI448" s="10">
        <v>6.95</v>
      </c>
      <c r="AJ448" s="10">
        <v>5.81</v>
      </c>
      <c r="AK448" s="10">
        <v>1.19</v>
      </c>
      <c r="AL448" s="10">
        <v>0</v>
      </c>
      <c r="AM448" s="14">
        <v>23.9</v>
      </c>
      <c r="AN448" s="12">
        <v>0.375</v>
      </c>
      <c r="AO448" s="14">
        <v>12.1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</row>
    <row r="449" spans="1:49" s="16" customFormat="1" ht="12.75">
      <c r="A449" s="7" t="s">
        <v>916</v>
      </c>
      <c r="B449" s="20" t="s">
        <v>513</v>
      </c>
      <c r="C449" s="7" t="s">
        <v>83</v>
      </c>
      <c r="D449" s="8">
        <v>19.058181215437475</v>
      </c>
      <c r="E449" s="10">
        <v>5.26</v>
      </c>
      <c r="F449" s="10">
        <v>0</v>
      </c>
      <c r="G449" s="7">
        <v>7</v>
      </c>
      <c r="H449" s="7">
        <v>0</v>
      </c>
      <c r="I449" s="10">
        <v>0</v>
      </c>
      <c r="J449" s="7">
        <v>3</v>
      </c>
      <c r="K449" s="7">
        <v>0</v>
      </c>
      <c r="L449" s="10">
        <v>0</v>
      </c>
      <c r="M449" s="10">
        <v>0</v>
      </c>
      <c r="N449" s="7">
        <v>0</v>
      </c>
      <c r="O449" s="7">
        <v>0.3125</v>
      </c>
      <c r="P449" s="11">
        <v>0.291</v>
      </c>
      <c r="Q449" s="10">
        <v>0</v>
      </c>
      <c r="R449" s="7">
        <v>0</v>
      </c>
      <c r="S449" s="7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7.31</v>
      </c>
      <c r="AA449" s="10">
        <v>0</v>
      </c>
      <c r="AB449" s="14">
        <v>21.1</v>
      </c>
      <c r="AC449" s="10">
        <v>0</v>
      </c>
      <c r="AD449" s="14">
        <v>29.9</v>
      </c>
      <c r="AE449" s="14">
        <v>11.1</v>
      </c>
      <c r="AF449" s="10">
        <v>8.54</v>
      </c>
      <c r="AG449" s="10">
        <v>2.38</v>
      </c>
      <c r="AH449" s="10">
        <v>7.74</v>
      </c>
      <c r="AI449" s="10">
        <v>6.05</v>
      </c>
      <c r="AJ449" s="10">
        <v>5.16</v>
      </c>
      <c r="AK449" s="10">
        <v>1.21</v>
      </c>
      <c r="AL449" s="10">
        <v>0</v>
      </c>
      <c r="AM449" s="14">
        <v>20.9</v>
      </c>
      <c r="AN449" s="12">
        <v>0.3125</v>
      </c>
      <c r="AO449" s="14">
        <v>10.5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</row>
    <row r="450" spans="1:49" s="16" customFormat="1" ht="12.75">
      <c r="A450" s="7" t="s">
        <v>917</v>
      </c>
      <c r="B450" s="20" t="s">
        <v>513</v>
      </c>
      <c r="C450" s="7" t="s">
        <v>83</v>
      </c>
      <c r="D450" s="8">
        <v>31.706649869013926</v>
      </c>
      <c r="E450" s="10">
        <v>8.81</v>
      </c>
      <c r="F450" s="10">
        <v>0</v>
      </c>
      <c r="G450" s="7">
        <v>7</v>
      </c>
      <c r="H450" s="7">
        <v>0</v>
      </c>
      <c r="I450" s="10">
        <v>0</v>
      </c>
      <c r="J450" s="7">
        <v>4</v>
      </c>
      <c r="K450" s="7">
        <v>0</v>
      </c>
      <c r="L450" s="10">
        <v>0</v>
      </c>
      <c r="M450" s="10">
        <v>0</v>
      </c>
      <c r="N450" s="7">
        <v>0</v>
      </c>
      <c r="O450" s="7">
        <v>0.5</v>
      </c>
      <c r="P450" s="11">
        <v>0.465</v>
      </c>
      <c r="Q450" s="10">
        <v>0</v>
      </c>
      <c r="R450" s="7">
        <v>0</v>
      </c>
      <c r="S450" s="7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5.6</v>
      </c>
      <c r="AA450" s="10">
        <v>0</v>
      </c>
      <c r="AB450" s="14">
        <v>12.1</v>
      </c>
      <c r="AC450" s="10">
        <v>0</v>
      </c>
      <c r="AD450" s="14">
        <v>50.7</v>
      </c>
      <c r="AE450" s="14">
        <v>18.8</v>
      </c>
      <c r="AF450" s="14">
        <v>14.5</v>
      </c>
      <c r="AG450" s="10">
        <v>2.4</v>
      </c>
      <c r="AH450" s="14">
        <v>20.7</v>
      </c>
      <c r="AI450" s="14">
        <v>12.6</v>
      </c>
      <c r="AJ450" s="14">
        <v>10.4</v>
      </c>
      <c r="AK450" s="10">
        <v>1.53</v>
      </c>
      <c r="AL450" s="10">
        <v>0</v>
      </c>
      <c r="AM450" s="14">
        <v>50.5</v>
      </c>
      <c r="AN450" s="12">
        <v>0.5</v>
      </c>
      <c r="AO450" s="14">
        <v>21.1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</row>
    <row r="451" spans="1:49" s="16" customFormat="1" ht="12.75">
      <c r="A451" s="7" t="s">
        <v>918</v>
      </c>
      <c r="B451" s="20" t="s">
        <v>513</v>
      </c>
      <c r="C451" s="7" t="s">
        <v>83</v>
      </c>
      <c r="D451" s="8">
        <v>17.28496019200682</v>
      </c>
      <c r="E451" s="10">
        <v>4.77</v>
      </c>
      <c r="F451" s="10">
        <v>0</v>
      </c>
      <c r="G451" s="7">
        <v>7</v>
      </c>
      <c r="H451" s="7">
        <v>0</v>
      </c>
      <c r="I451" s="10">
        <v>0</v>
      </c>
      <c r="J451" s="7">
        <v>4</v>
      </c>
      <c r="K451" s="7">
        <v>0</v>
      </c>
      <c r="L451" s="10">
        <v>0</v>
      </c>
      <c r="M451" s="10">
        <v>0</v>
      </c>
      <c r="N451" s="7">
        <v>0</v>
      </c>
      <c r="O451" s="7">
        <v>0.25</v>
      </c>
      <c r="P451" s="11">
        <v>0.233</v>
      </c>
      <c r="Q451" s="10">
        <v>0</v>
      </c>
      <c r="R451" s="7">
        <v>0</v>
      </c>
      <c r="S451" s="7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4">
        <v>14.2</v>
      </c>
      <c r="AA451" s="10">
        <v>0</v>
      </c>
      <c r="AB451" s="14">
        <v>27</v>
      </c>
      <c r="AC451" s="10">
        <v>0</v>
      </c>
      <c r="AD451" s="14">
        <v>30.5</v>
      </c>
      <c r="AE451" s="14">
        <v>10.8</v>
      </c>
      <c r="AF451" s="10">
        <v>8.72</v>
      </c>
      <c r="AG451" s="10">
        <v>2.53</v>
      </c>
      <c r="AH451" s="14">
        <v>12.8</v>
      </c>
      <c r="AI451" s="10">
        <v>7.33</v>
      </c>
      <c r="AJ451" s="10">
        <v>6.38</v>
      </c>
      <c r="AK451" s="10">
        <v>1.64</v>
      </c>
      <c r="AL451" s="10">
        <v>0</v>
      </c>
      <c r="AM451" s="14">
        <v>29.3</v>
      </c>
      <c r="AN451" s="12">
        <v>0.25</v>
      </c>
      <c r="AO451" s="14">
        <v>11.8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</row>
    <row r="452" spans="1:49" s="16" customFormat="1" ht="12.75">
      <c r="A452" s="7" t="s">
        <v>919</v>
      </c>
      <c r="B452" s="20" t="s">
        <v>513</v>
      </c>
      <c r="C452" s="7" t="s">
        <v>83</v>
      </c>
      <c r="D452" s="9">
        <v>8.99973408331705</v>
      </c>
      <c r="E452" s="10">
        <v>2.46</v>
      </c>
      <c r="F452" s="10">
        <v>0</v>
      </c>
      <c r="G452" s="7">
        <v>7</v>
      </c>
      <c r="H452" s="7">
        <v>0</v>
      </c>
      <c r="I452" s="10">
        <v>0</v>
      </c>
      <c r="J452" s="7">
        <v>4</v>
      </c>
      <c r="K452" s="7">
        <v>0</v>
      </c>
      <c r="L452" s="10">
        <v>0</v>
      </c>
      <c r="M452" s="10">
        <v>0</v>
      </c>
      <c r="N452" s="7">
        <v>0</v>
      </c>
      <c r="O452" s="7">
        <v>0.125</v>
      </c>
      <c r="P452" s="11">
        <v>0.116</v>
      </c>
      <c r="Q452" s="10">
        <v>0</v>
      </c>
      <c r="R452" s="7">
        <v>0</v>
      </c>
      <c r="S452" s="7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4">
        <v>31.5</v>
      </c>
      <c r="AA452" s="10">
        <v>0</v>
      </c>
      <c r="AB452" s="14">
        <v>57.3</v>
      </c>
      <c r="AC452" s="10">
        <v>0</v>
      </c>
      <c r="AD452" s="14">
        <v>16.6</v>
      </c>
      <c r="AE452" s="10">
        <v>5.73</v>
      </c>
      <c r="AF452" s="10">
        <v>4.73</v>
      </c>
      <c r="AG452" s="10">
        <v>2.59</v>
      </c>
      <c r="AH452" s="10">
        <v>7.03</v>
      </c>
      <c r="AI452" s="10">
        <v>3.91</v>
      </c>
      <c r="AJ452" s="10">
        <v>3.51</v>
      </c>
      <c r="AK452" s="10">
        <v>1.69</v>
      </c>
      <c r="AL452" s="10">
        <v>0</v>
      </c>
      <c r="AM452" s="14">
        <v>15.6</v>
      </c>
      <c r="AN452" s="12">
        <v>0.125</v>
      </c>
      <c r="AO452" s="10">
        <v>6.2</v>
      </c>
      <c r="AP452" s="10">
        <v>0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</row>
    <row r="453" spans="1:49" s="16" customFormat="1" ht="12.75">
      <c r="A453" s="7" t="s">
        <v>920</v>
      </c>
      <c r="B453" s="20" t="s">
        <v>513</v>
      </c>
      <c r="C453" s="7" t="s">
        <v>83</v>
      </c>
      <c r="D453" s="8">
        <v>13.263866409685585</v>
      </c>
      <c r="E453" s="10">
        <v>3.63</v>
      </c>
      <c r="F453" s="10">
        <v>0</v>
      </c>
      <c r="G453" s="7">
        <v>7</v>
      </c>
      <c r="H453" s="7">
        <v>0</v>
      </c>
      <c r="I453" s="10">
        <v>0</v>
      </c>
      <c r="J453" s="7">
        <v>4</v>
      </c>
      <c r="K453" s="7">
        <v>0</v>
      </c>
      <c r="L453" s="10">
        <v>0</v>
      </c>
      <c r="M453" s="10">
        <v>0</v>
      </c>
      <c r="N453" s="7">
        <v>0</v>
      </c>
      <c r="O453" s="7">
        <v>0.1875</v>
      </c>
      <c r="P453" s="11">
        <v>0.174</v>
      </c>
      <c r="Q453" s="10">
        <v>0</v>
      </c>
      <c r="R453" s="7">
        <v>0</v>
      </c>
      <c r="S453" s="7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4">
        <v>20</v>
      </c>
      <c r="AA453" s="10">
        <v>0</v>
      </c>
      <c r="AB453" s="14">
        <v>37.2</v>
      </c>
      <c r="AC453" s="10">
        <v>0</v>
      </c>
      <c r="AD453" s="14">
        <v>23.8</v>
      </c>
      <c r="AE453" s="10">
        <v>8.33</v>
      </c>
      <c r="AF453" s="10">
        <v>6.81</v>
      </c>
      <c r="AG453" s="10">
        <v>2.56</v>
      </c>
      <c r="AH453" s="14">
        <v>10</v>
      </c>
      <c r="AI453" s="10">
        <v>5.67</v>
      </c>
      <c r="AJ453" s="10">
        <v>5.02</v>
      </c>
      <c r="AK453" s="10">
        <v>1.66</v>
      </c>
      <c r="AL453" s="10">
        <v>0</v>
      </c>
      <c r="AM453" s="14">
        <v>22.7</v>
      </c>
      <c r="AN453" s="12">
        <v>0.1875</v>
      </c>
      <c r="AO453" s="10">
        <v>9.07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</row>
    <row r="454" spans="1:49" s="16" customFormat="1" ht="12.75">
      <c r="A454" s="7" t="s">
        <v>921</v>
      </c>
      <c r="B454" s="20" t="s">
        <v>513</v>
      </c>
      <c r="C454" s="7" t="s">
        <v>83</v>
      </c>
      <c r="D454" s="8">
        <v>24.853709836082217</v>
      </c>
      <c r="E454" s="10">
        <v>6.88</v>
      </c>
      <c r="F454" s="10">
        <v>0</v>
      </c>
      <c r="G454" s="7">
        <v>7</v>
      </c>
      <c r="H454" s="7">
        <v>0</v>
      </c>
      <c r="I454" s="10">
        <v>0</v>
      </c>
      <c r="J454" s="7">
        <v>4</v>
      </c>
      <c r="K454" s="7">
        <v>0</v>
      </c>
      <c r="L454" s="10">
        <v>0</v>
      </c>
      <c r="M454" s="10">
        <v>0</v>
      </c>
      <c r="N454" s="7">
        <v>0</v>
      </c>
      <c r="O454" s="7">
        <v>0.375</v>
      </c>
      <c r="P454" s="11">
        <v>0.349</v>
      </c>
      <c r="Q454" s="10">
        <v>0</v>
      </c>
      <c r="R454" s="7">
        <v>0</v>
      </c>
      <c r="S454" s="7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8.46</v>
      </c>
      <c r="AA454" s="10">
        <v>0</v>
      </c>
      <c r="AB454" s="14">
        <v>17.1</v>
      </c>
      <c r="AC454" s="10">
        <v>0</v>
      </c>
      <c r="AD454" s="14">
        <v>41.8</v>
      </c>
      <c r="AE454" s="14">
        <v>15.1</v>
      </c>
      <c r="AF454" s="14">
        <v>11.9</v>
      </c>
      <c r="AG454" s="10">
        <v>2.46</v>
      </c>
      <c r="AH454" s="14">
        <v>17.3</v>
      </c>
      <c r="AI454" s="14">
        <v>10.2</v>
      </c>
      <c r="AJ454" s="10">
        <v>8.63</v>
      </c>
      <c r="AK454" s="10">
        <v>1.58</v>
      </c>
      <c r="AL454" s="10">
        <v>0</v>
      </c>
      <c r="AM454" s="14">
        <v>41</v>
      </c>
      <c r="AN454" s="12">
        <v>0.375</v>
      </c>
      <c r="AO454" s="14">
        <v>16.8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</row>
    <row r="455" spans="1:49" s="16" customFormat="1" ht="12.75">
      <c r="A455" s="7" t="s">
        <v>922</v>
      </c>
      <c r="B455" s="20" t="s">
        <v>513</v>
      </c>
      <c r="C455" s="7" t="s">
        <v>83</v>
      </c>
      <c r="D455" s="8">
        <v>21.188320104326365</v>
      </c>
      <c r="E455" s="10">
        <v>5.85</v>
      </c>
      <c r="F455" s="10">
        <v>0</v>
      </c>
      <c r="G455" s="7">
        <v>7</v>
      </c>
      <c r="H455" s="7">
        <v>0</v>
      </c>
      <c r="I455" s="10">
        <v>0</v>
      </c>
      <c r="J455" s="7">
        <v>4</v>
      </c>
      <c r="K455" s="7">
        <v>0</v>
      </c>
      <c r="L455" s="10">
        <v>0</v>
      </c>
      <c r="M455" s="10">
        <v>0</v>
      </c>
      <c r="N455" s="7">
        <v>0</v>
      </c>
      <c r="O455" s="7">
        <v>0.3125</v>
      </c>
      <c r="P455" s="11">
        <v>0.291</v>
      </c>
      <c r="Q455" s="10">
        <v>0</v>
      </c>
      <c r="R455" s="7">
        <v>0</v>
      </c>
      <c r="S455" s="7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4">
        <v>10.7</v>
      </c>
      <c r="AA455" s="10">
        <v>0</v>
      </c>
      <c r="AB455" s="14">
        <v>21.1</v>
      </c>
      <c r="AC455" s="10">
        <v>0</v>
      </c>
      <c r="AD455" s="14">
        <v>36.5</v>
      </c>
      <c r="AE455" s="14">
        <v>13.1</v>
      </c>
      <c r="AF455" s="14">
        <v>10.4</v>
      </c>
      <c r="AG455" s="10">
        <v>2.5</v>
      </c>
      <c r="AH455" s="14">
        <v>15.2</v>
      </c>
      <c r="AI455" s="10">
        <v>8.83</v>
      </c>
      <c r="AJ455" s="10">
        <v>7.58</v>
      </c>
      <c r="AK455" s="10">
        <v>1.61</v>
      </c>
      <c r="AL455" s="10">
        <v>0</v>
      </c>
      <c r="AM455" s="14">
        <v>35.4</v>
      </c>
      <c r="AN455" s="12">
        <v>0.3125</v>
      </c>
      <c r="AO455" s="14">
        <v>14.4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</row>
    <row r="456" spans="1:49" s="16" customFormat="1" ht="12.75">
      <c r="A456" s="7" t="s">
        <v>923</v>
      </c>
      <c r="B456" s="20" t="s">
        <v>513</v>
      </c>
      <c r="C456" s="7" t="s">
        <v>83</v>
      </c>
      <c r="D456" s="8">
        <v>35.1094276467917</v>
      </c>
      <c r="E456" s="10">
        <v>9.74</v>
      </c>
      <c r="F456" s="10">
        <v>0</v>
      </c>
      <c r="G456" s="7">
        <v>7</v>
      </c>
      <c r="H456" s="7">
        <v>0</v>
      </c>
      <c r="I456" s="10">
        <v>0</v>
      </c>
      <c r="J456" s="7">
        <v>5</v>
      </c>
      <c r="K456" s="7">
        <v>0</v>
      </c>
      <c r="L456" s="10">
        <v>0</v>
      </c>
      <c r="M456" s="10">
        <v>0</v>
      </c>
      <c r="N456" s="7">
        <v>0</v>
      </c>
      <c r="O456" s="7">
        <v>0.5</v>
      </c>
      <c r="P456" s="11">
        <v>0.465</v>
      </c>
      <c r="Q456" s="10">
        <v>0</v>
      </c>
      <c r="R456" s="7">
        <v>0</v>
      </c>
      <c r="S456" s="7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7.75</v>
      </c>
      <c r="AA456" s="10">
        <v>0</v>
      </c>
      <c r="AB456" s="14">
        <v>12.1</v>
      </c>
      <c r="AC456" s="10">
        <v>0</v>
      </c>
      <c r="AD456" s="14">
        <v>60.6</v>
      </c>
      <c r="AE456" s="14">
        <v>21.9</v>
      </c>
      <c r="AF456" s="14">
        <v>17.3</v>
      </c>
      <c r="AG456" s="10">
        <v>2.5</v>
      </c>
      <c r="AH456" s="14">
        <v>35.6</v>
      </c>
      <c r="AI456" s="14">
        <v>17.3</v>
      </c>
      <c r="AJ456" s="14">
        <v>14.2</v>
      </c>
      <c r="AK456" s="10">
        <v>1.91</v>
      </c>
      <c r="AL456" s="10">
        <v>0</v>
      </c>
      <c r="AM456" s="14">
        <v>75.8</v>
      </c>
      <c r="AN456" s="12">
        <v>0.5</v>
      </c>
      <c r="AO456" s="14">
        <v>27.2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0</v>
      </c>
      <c r="AW456" s="10">
        <v>0</v>
      </c>
    </row>
    <row r="457" spans="1:49" s="16" customFormat="1" ht="12.75">
      <c r="A457" s="7" t="s">
        <v>924</v>
      </c>
      <c r="B457" s="20" t="s">
        <v>513</v>
      </c>
      <c r="C457" s="7" t="s">
        <v>83</v>
      </c>
      <c r="D457" s="8">
        <v>18.98634908089571</v>
      </c>
      <c r="E457" s="10">
        <v>5.24</v>
      </c>
      <c r="F457" s="10">
        <v>0</v>
      </c>
      <c r="G457" s="7">
        <v>7</v>
      </c>
      <c r="H457" s="7">
        <v>0</v>
      </c>
      <c r="I457" s="10">
        <v>0</v>
      </c>
      <c r="J457" s="7">
        <v>5</v>
      </c>
      <c r="K457" s="7">
        <v>0</v>
      </c>
      <c r="L457" s="10">
        <v>0</v>
      </c>
      <c r="M457" s="10">
        <v>0</v>
      </c>
      <c r="N457" s="7">
        <v>0</v>
      </c>
      <c r="O457" s="7">
        <v>0.25</v>
      </c>
      <c r="P457" s="11">
        <v>0.233</v>
      </c>
      <c r="Q457" s="10">
        <v>0</v>
      </c>
      <c r="R457" s="7">
        <v>0</v>
      </c>
      <c r="S457" s="7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4">
        <v>18.5</v>
      </c>
      <c r="AA457" s="10">
        <v>0</v>
      </c>
      <c r="AB457" s="14">
        <v>27</v>
      </c>
      <c r="AC457" s="10">
        <v>0</v>
      </c>
      <c r="AD457" s="14">
        <v>35.9</v>
      </c>
      <c r="AE457" s="14">
        <v>12.4</v>
      </c>
      <c r="AF457" s="14">
        <v>10.2</v>
      </c>
      <c r="AG457" s="10">
        <v>2.62</v>
      </c>
      <c r="AH457" s="14">
        <v>21.3</v>
      </c>
      <c r="AI457" s="10">
        <v>9.83</v>
      </c>
      <c r="AJ457" s="10">
        <v>8.53</v>
      </c>
      <c r="AK457" s="10">
        <v>2.02</v>
      </c>
      <c r="AL457" s="10">
        <v>0</v>
      </c>
      <c r="AM457" s="14">
        <v>42.9</v>
      </c>
      <c r="AN457" s="12">
        <v>0.25</v>
      </c>
      <c r="AO457" s="14">
        <v>15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</row>
    <row r="458" spans="1:49" s="16" customFormat="1" ht="12.75">
      <c r="A458" s="7" t="s">
        <v>925</v>
      </c>
      <c r="B458" s="20" t="s">
        <v>513</v>
      </c>
      <c r="C458" s="7" t="s">
        <v>83</v>
      </c>
      <c r="D458" s="9">
        <v>9.850428527761494</v>
      </c>
      <c r="E458" s="10">
        <v>2.7</v>
      </c>
      <c r="F458" s="10">
        <v>0</v>
      </c>
      <c r="G458" s="7">
        <v>7</v>
      </c>
      <c r="H458" s="7">
        <v>0</v>
      </c>
      <c r="I458" s="10">
        <v>0</v>
      </c>
      <c r="J458" s="7">
        <v>5</v>
      </c>
      <c r="K458" s="7">
        <v>0</v>
      </c>
      <c r="L458" s="10">
        <v>0</v>
      </c>
      <c r="M458" s="10">
        <v>0</v>
      </c>
      <c r="N458" s="7">
        <v>0</v>
      </c>
      <c r="O458" s="7">
        <v>0.125</v>
      </c>
      <c r="P458" s="11">
        <v>0.116</v>
      </c>
      <c r="Q458" s="10">
        <v>0</v>
      </c>
      <c r="R458" s="7">
        <v>0</v>
      </c>
      <c r="S458" s="7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4">
        <v>40.1</v>
      </c>
      <c r="AA458" s="10">
        <v>0</v>
      </c>
      <c r="AB458" s="14">
        <v>57.3</v>
      </c>
      <c r="AC458" s="10">
        <v>0</v>
      </c>
      <c r="AD458" s="14">
        <v>19.3</v>
      </c>
      <c r="AE458" s="10">
        <v>6.53</v>
      </c>
      <c r="AF458" s="10">
        <v>5.52</v>
      </c>
      <c r="AG458" s="10">
        <v>2.68</v>
      </c>
      <c r="AH458" s="14">
        <v>11.6</v>
      </c>
      <c r="AI458" s="10">
        <v>5.2</v>
      </c>
      <c r="AJ458" s="10">
        <v>4.63</v>
      </c>
      <c r="AK458" s="10">
        <v>2.07</v>
      </c>
      <c r="AL458" s="10">
        <v>0</v>
      </c>
      <c r="AM458" s="14">
        <v>22.5</v>
      </c>
      <c r="AN458" s="12">
        <v>0.125</v>
      </c>
      <c r="AO458" s="10">
        <v>7.79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</row>
    <row r="459" spans="1:49" s="16" customFormat="1" ht="12.75">
      <c r="A459" s="7" t="s">
        <v>926</v>
      </c>
      <c r="B459" s="20" t="s">
        <v>513</v>
      </c>
      <c r="C459" s="7" t="s">
        <v>83</v>
      </c>
      <c r="D459" s="8">
        <v>14.54331085413003</v>
      </c>
      <c r="E459" s="10">
        <v>3.98</v>
      </c>
      <c r="F459" s="10">
        <v>0</v>
      </c>
      <c r="G459" s="7">
        <v>7</v>
      </c>
      <c r="H459" s="7">
        <v>0</v>
      </c>
      <c r="I459" s="10">
        <v>0</v>
      </c>
      <c r="J459" s="7">
        <v>5</v>
      </c>
      <c r="K459" s="7">
        <v>0</v>
      </c>
      <c r="L459" s="10">
        <v>0</v>
      </c>
      <c r="M459" s="10">
        <v>0</v>
      </c>
      <c r="N459" s="7">
        <v>0</v>
      </c>
      <c r="O459" s="7">
        <v>0.1875</v>
      </c>
      <c r="P459" s="11">
        <v>0.174</v>
      </c>
      <c r="Q459" s="10">
        <v>0</v>
      </c>
      <c r="R459" s="7">
        <v>0</v>
      </c>
      <c r="S459" s="7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4">
        <v>25.7</v>
      </c>
      <c r="AA459" s="10">
        <v>0</v>
      </c>
      <c r="AB459" s="14">
        <v>37.2</v>
      </c>
      <c r="AC459" s="10">
        <v>0</v>
      </c>
      <c r="AD459" s="14">
        <v>27.9</v>
      </c>
      <c r="AE459" s="10">
        <v>9.52</v>
      </c>
      <c r="AF459" s="10">
        <v>7.96</v>
      </c>
      <c r="AG459" s="10">
        <v>2.65</v>
      </c>
      <c r="AH459" s="14">
        <v>16.6</v>
      </c>
      <c r="AI459" s="10">
        <v>7.57</v>
      </c>
      <c r="AJ459" s="10">
        <v>6.65</v>
      </c>
      <c r="AK459" s="10">
        <v>2.05</v>
      </c>
      <c r="AL459" s="10">
        <v>0</v>
      </c>
      <c r="AM459" s="14">
        <v>32.9</v>
      </c>
      <c r="AN459" s="12">
        <v>0.1875</v>
      </c>
      <c r="AO459" s="14">
        <v>11.4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</row>
    <row r="460" spans="1:49" s="16" customFormat="1" ht="12.75">
      <c r="A460" s="7" t="s">
        <v>927</v>
      </c>
      <c r="B460" s="20" t="s">
        <v>513</v>
      </c>
      <c r="C460" s="7" t="s">
        <v>83</v>
      </c>
      <c r="D460" s="8">
        <v>27.40579316941555</v>
      </c>
      <c r="E460" s="10">
        <v>7.58</v>
      </c>
      <c r="F460" s="10">
        <v>0</v>
      </c>
      <c r="G460" s="7">
        <v>7</v>
      </c>
      <c r="H460" s="7">
        <v>0</v>
      </c>
      <c r="I460" s="10">
        <v>0</v>
      </c>
      <c r="J460" s="7">
        <v>5</v>
      </c>
      <c r="K460" s="7">
        <v>0</v>
      </c>
      <c r="L460" s="10">
        <v>0</v>
      </c>
      <c r="M460" s="10">
        <v>0</v>
      </c>
      <c r="N460" s="7">
        <v>0</v>
      </c>
      <c r="O460" s="7">
        <v>0.375</v>
      </c>
      <c r="P460" s="11">
        <v>0.349</v>
      </c>
      <c r="Q460" s="10">
        <v>0</v>
      </c>
      <c r="R460" s="7">
        <v>0</v>
      </c>
      <c r="S460" s="7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4">
        <v>11.3</v>
      </c>
      <c r="AA460" s="10">
        <v>0</v>
      </c>
      <c r="AB460" s="14">
        <v>17.1</v>
      </c>
      <c r="AC460" s="10">
        <v>0</v>
      </c>
      <c r="AD460" s="14">
        <v>49.5</v>
      </c>
      <c r="AE460" s="14">
        <v>17.5</v>
      </c>
      <c r="AF460" s="14">
        <v>14.1</v>
      </c>
      <c r="AG460" s="10">
        <v>2.56</v>
      </c>
      <c r="AH460" s="14">
        <v>29.3</v>
      </c>
      <c r="AI460" s="14">
        <v>13.8</v>
      </c>
      <c r="AJ460" s="14">
        <v>11.7</v>
      </c>
      <c r="AK460" s="10">
        <v>1.97</v>
      </c>
      <c r="AL460" s="10">
        <v>0</v>
      </c>
      <c r="AM460" s="14">
        <v>60.6</v>
      </c>
      <c r="AN460" s="12">
        <v>0.375</v>
      </c>
      <c r="AO460" s="14">
        <v>21.4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</row>
    <row r="461" spans="1:49" s="16" customFormat="1" ht="12.75">
      <c r="A461" s="7" t="s">
        <v>928</v>
      </c>
      <c r="B461" s="20" t="s">
        <v>513</v>
      </c>
      <c r="C461" s="7" t="s">
        <v>83</v>
      </c>
      <c r="D461" s="8">
        <v>23.318458993215252</v>
      </c>
      <c r="E461" s="10">
        <v>6.43</v>
      </c>
      <c r="F461" s="10">
        <v>0</v>
      </c>
      <c r="G461" s="7">
        <v>7</v>
      </c>
      <c r="H461" s="7">
        <v>0</v>
      </c>
      <c r="I461" s="10">
        <v>0</v>
      </c>
      <c r="J461" s="7">
        <v>5</v>
      </c>
      <c r="K461" s="7">
        <v>0</v>
      </c>
      <c r="L461" s="10">
        <v>0</v>
      </c>
      <c r="M461" s="10">
        <v>0</v>
      </c>
      <c r="N461" s="7">
        <v>0</v>
      </c>
      <c r="O461" s="7">
        <v>0.3125</v>
      </c>
      <c r="P461" s="11">
        <v>0.291</v>
      </c>
      <c r="Q461" s="10">
        <v>0</v>
      </c>
      <c r="R461" s="7">
        <v>0</v>
      </c>
      <c r="S461" s="7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4">
        <v>14.2</v>
      </c>
      <c r="AA461" s="10">
        <v>0</v>
      </c>
      <c r="AB461" s="14">
        <v>21.1</v>
      </c>
      <c r="AC461" s="10">
        <v>0</v>
      </c>
      <c r="AD461" s="14">
        <v>43</v>
      </c>
      <c r="AE461" s="14">
        <v>15</v>
      </c>
      <c r="AF461" s="14">
        <v>12.3</v>
      </c>
      <c r="AG461" s="10">
        <v>2.59</v>
      </c>
      <c r="AH461" s="14">
        <v>25.5</v>
      </c>
      <c r="AI461" s="14">
        <v>11.9</v>
      </c>
      <c r="AJ461" s="14">
        <v>10.2</v>
      </c>
      <c r="AK461" s="10">
        <v>1.99</v>
      </c>
      <c r="AL461" s="10">
        <v>0</v>
      </c>
      <c r="AM461" s="14">
        <v>52.1</v>
      </c>
      <c r="AN461" s="12">
        <v>0.3125</v>
      </c>
      <c r="AO461" s="14">
        <v>18.3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</row>
    <row r="462" spans="1:49" s="16" customFormat="1" ht="12.75">
      <c r="A462" s="7" t="s">
        <v>929</v>
      </c>
      <c r="B462" s="20" t="s">
        <v>513</v>
      </c>
      <c r="C462" s="7" t="s">
        <v>83</v>
      </c>
      <c r="D462" s="8">
        <v>41.91498320234726</v>
      </c>
      <c r="E462" s="14">
        <v>11.6</v>
      </c>
      <c r="F462" s="10">
        <v>0</v>
      </c>
      <c r="G462" s="7">
        <v>7</v>
      </c>
      <c r="H462" s="7">
        <v>0</v>
      </c>
      <c r="I462" s="10">
        <v>0</v>
      </c>
      <c r="J462" s="7">
        <v>7</v>
      </c>
      <c r="K462" s="7">
        <v>0</v>
      </c>
      <c r="L462" s="10">
        <v>0</v>
      </c>
      <c r="M462" s="10">
        <v>0</v>
      </c>
      <c r="N462" s="7">
        <v>0</v>
      </c>
      <c r="O462" s="7">
        <v>0.5</v>
      </c>
      <c r="P462" s="11">
        <v>0.465</v>
      </c>
      <c r="Q462" s="10">
        <v>0</v>
      </c>
      <c r="R462" s="7">
        <v>0</v>
      </c>
      <c r="S462" s="7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4">
        <v>12.1</v>
      </c>
      <c r="AA462" s="10">
        <v>0</v>
      </c>
      <c r="AB462" s="14">
        <v>12.1</v>
      </c>
      <c r="AC462" s="10">
        <v>0</v>
      </c>
      <c r="AD462" s="14">
        <v>80.5</v>
      </c>
      <c r="AE462" s="14">
        <v>27.9</v>
      </c>
      <c r="AF462" s="14">
        <v>23</v>
      </c>
      <c r="AG462" s="10">
        <v>2.63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7">
        <v>133</v>
      </c>
      <c r="AN462" s="10">
        <v>0</v>
      </c>
      <c r="AO462" s="14">
        <v>39.3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</row>
    <row r="463" spans="1:49" s="16" customFormat="1" ht="12.75">
      <c r="A463" s="7" t="s">
        <v>930</v>
      </c>
      <c r="B463" s="20" t="s">
        <v>513</v>
      </c>
      <c r="C463" s="7" t="s">
        <v>83</v>
      </c>
      <c r="D463" s="8">
        <v>22.389126858673485</v>
      </c>
      <c r="E463" s="10">
        <v>6.17</v>
      </c>
      <c r="F463" s="10">
        <v>0</v>
      </c>
      <c r="G463" s="7">
        <v>7</v>
      </c>
      <c r="H463" s="7">
        <v>0</v>
      </c>
      <c r="I463" s="10">
        <v>0</v>
      </c>
      <c r="J463" s="7">
        <v>7</v>
      </c>
      <c r="K463" s="7">
        <v>0</v>
      </c>
      <c r="L463" s="10">
        <v>0</v>
      </c>
      <c r="M463" s="10">
        <v>0</v>
      </c>
      <c r="N463" s="7">
        <v>0</v>
      </c>
      <c r="O463" s="7">
        <v>0.25</v>
      </c>
      <c r="P463" s="11">
        <v>0.233</v>
      </c>
      <c r="Q463" s="10">
        <v>0</v>
      </c>
      <c r="R463" s="7">
        <v>0</v>
      </c>
      <c r="S463" s="7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4">
        <v>27</v>
      </c>
      <c r="AA463" s="10">
        <v>0</v>
      </c>
      <c r="AB463" s="14">
        <v>27</v>
      </c>
      <c r="AC463" s="10">
        <v>0</v>
      </c>
      <c r="AD463" s="14">
        <v>46.5</v>
      </c>
      <c r="AE463" s="14">
        <v>15.5</v>
      </c>
      <c r="AF463" s="14">
        <v>13.3</v>
      </c>
      <c r="AG463" s="10">
        <v>2.75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4">
        <v>73.5</v>
      </c>
      <c r="AN463" s="10">
        <v>0</v>
      </c>
      <c r="AO463" s="14">
        <v>21.3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</row>
    <row r="464" spans="1:49" s="16" customFormat="1" ht="12.75">
      <c r="A464" s="7" t="s">
        <v>931</v>
      </c>
      <c r="B464" s="20" t="s">
        <v>513</v>
      </c>
      <c r="C464" s="7" t="s">
        <v>83</v>
      </c>
      <c r="D464" s="8">
        <v>11.551817416650383</v>
      </c>
      <c r="E464" s="10">
        <v>3.16</v>
      </c>
      <c r="F464" s="10">
        <v>0</v>
      </c>
      <c r="G464" s="7">
        <v>7</v>
      </c>
      <c r="H464" s="7">
        <v>0</v>
      </c>
      <c r="I464" s="10">
        <v>0</v>
      </c>
      <c r="J464" s="7">
        <v>7</v>
      </c>
      <c r="K464" s="7">
        <v>0</v>
      </c>
      <c r="L464" s="10">
        <v>0</v>
      </c>
      <c r="M464" s="10">
        <v>0</v>
      </c>
      <c r="N464" s="7">
        <v>0</v>
      </c>
      <c r="O464" s="7">
        <v>0.125</v>
      </c>
      <c r="P464" s="11">
        <v>0.116</v>
      </c>
      <c r="Q464" s="10">
        <v>0</v>
      </c>
      <c r="R464" s="7">
        <v>0</v>
      </c>
      <c r="S464" s="7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4">
        <v>57.3</v>
      </c>
      <c r="AA464" s="10">
        <v>0</v>
      </c>
      <c r="AB464" s="14">
        <v>57.3</v>
      </c>
      <c r="AC464" s="10">
        <v>0</v>
      </c>
      <c r="AD464" s="14">
        <v>24.8</v>
      </c>
      <c r="AE464" s="10">
        <v>8.13</v>
      </c>
      <c r="AF464" s="10">
        <v>7.09</v>
      </c>
      <c r="AG464" s="10">
        <v>2.8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4">
        <v>38.2</v>
      </c>
      <c r="AN464" s="10">
        <v>0</v>
      </c>
      <c r="AO464" s="14">
        <v>11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</row>
    <row r="465" spans="1:49" s="16" customFormat="1" ht="12.75">
      <c r="A465" s="7" t="s">
        <v>932</v>
      </c>
      <c r="B465" s="20" t="s">
        <v>513</v>
      </c>
      <c r="C465" s="7" t="s">
        <v>83</v>
      </c>
      <c r="D465" s="8">
        <v>17.059297520796697</v>
      </c>
      <c r="E465" s="10">
        <v>4.67</v>
      </c>
      <c r="F465" s="10">
        <v>0</v>
      </c>
      <c r="G465" s="7">
        <v>7</v>
      </c>
      <c r="H465" s="7">
        <v>0</v>
      </c>
      <c r="I465" s="10">
        <v>0</v>
      </c>
      <c r="J465" s="7">
        <v>7</v>
      </c>
      <c r="K465" s="7">
        <v>0</v>
      </c>
      <c r="L465" s="10">
        <v>0</v>
      </c>
      <c r="M465" s="10">
        <v>0</v>
      </c>
      <c r="N465" s="7">
        <v>0</v>
      </c>
      <c r="O465" s="7">
        <v>0.1875</v>
      </c>
      <c r="P465" s="11">
        <v>0.174</v>
      </c>
      <c r="Q465" s="10">
        <v>0</v>
      </c>
      <c r="R465" s="7">
        <v>0</v>
      </c>
      <c r="S465" s="7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4">
        <v>37.2</v>
      </c>
      <c r="AA465" s="10">
        <v>0</v>
      </c>
      <c r="AB465" s="14">
        <v>37.2</v>
      </c>
      <c r="AC465" s="10">
        <v>0</v>
      </c>
      <c r="AD465" s="14">
        <v>36</v>
      </c>
      <c r="AE465" s="14">
        <v>11.9</v>
      </c>
      <c r="AF465" s="14">
        <v>10.3</v>
      </c>
      <c r="AG465" s="10">
        <v>2.77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4">
        <v>56.1</v>
      </c>
      <c r="AN465" s="10">
        <v>0</v>
      </c>
      <c r="AO465" s="14">
        <v>16.2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</row>
    <row r="466" spans="1:49" s="16" customFormat="1" ht="12.75">
      <c r="A466" s="7" t="s">
        <v>933</v>
      </c>
      <c r="B466" s="20" t="s">
        <v>513</v>
      </c>
      <c r="C466" s="7" t="s">
        <v>83</v>
      </c>
      <c r="D466" s="8">
        <v>32.50995983608222</v>
      </c>
      <c r="E466" s="10">
        <v>8.97</v>
      </c>
      <c r="F466" s="10">
        <v>0</v>
      </c>
      <c r="G466" s="7">
        <v>7</v>
      </c>
      <c r="H466" s="7">
        <v>0</v>
      </c>
      <c r="I466" s="10">
        <v>0</v>
      </c>
      <c r="J466" s="7">
        <v>7</v>
      </c>
      <c r="K466" s="7">
        <v>0</v>
      </c>
      <c r="L466" s="10">
        <v>0</v>
      </c>
      <c r="M466" s="10">
        <v>0</v>
      </c>
      <c r="N466" s="7">
        <v>0</v>
      </c>
      <c r="O466" s="7">
        <v>0.375</v>
      </c>
      <c r="P466" s="11">
        <v>0.349</v>
      </c>
      <c r="Q466" s="10">
        <v>0</v>
      </c>
      <c r="R466" s="7">
        <v>0</v>
      </c>
      <c r="S466" s="7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4">
        <v>17.1</v>
      </c>
      <c r="AA466" s="10">
        <v>0</v>
      </c>
      <c r="AB466" s="14">
        <v>17.1</v>
      </c>
      <c r="AC466" s="10">
        <v>0</v>
      </c>
      <c r="AD466" s="14">
        <v>65</v>
      </c>
      <c r="AE466" s="14">
        <v>22.1</v>
      </c>
      <c r="AF466" s="14">
        <v>18.6</v>
      </c>
      <c r="AG466" s="10">
        <v>2.69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7">
        <v>105</v>
      </c>
      <c r="AN466" s="10">
        <v>0</v>
      </c>
      <c r="AO466" s="14">
        <v>30.7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</row>
    <row r="467" spans="1:49" s="16" customFormat="1" ht="12.75">
      <c r="A467" s="7" t="s">
        <v>934</v>
      </c>
      <c r="B467" s="20" t="s">
        <v>513</v>
      </c>
      <c r="C467" s="7" t="s">
        <v>83</v>
      </c>
      <c r="D467" s="8">
        <v>27.53901954877081</v>
      </c>
      <c r="E467" s="10">
        <v>7.59</v>
      </c>
      <c r="F467" s="10">
        <v>0</v>
      </c>
      <c r="G467" s="7">
        <v>7</v>
      </c>
      <c r="H467" s="7">
        <v>0</v>
      </c>
      <c r="I467" s="10">
        <v>0</v>
      </c>
      <c r="J467" s="7">
        <v>7</v>
      </c>
      <c r="K467" s="7">
        <v>0</v>
      </c>
      <c r="L467" s="10">
        <v>0</v>
      </c>
      <c r="M467" s="10">
        <v>0</v>
      </c>
      <c r="N467" s="7">
        <v>0</v>
      </c>
      <c r="O467" s="7">
        <v>0.3125</v>
      </c>
      <c r="P467" s="11">
        <v>0.291</v>
      </c>
      <c r="Q467" s="10">
        <v>0</v>
      </c>
      <c r="R467" s="7">
        <v>0</v>
      </c>
      <c r="S467" s="7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4">
        <v>21.1</v>
      </c>
      <c r="AA467" s="10">
        <v>0</v>
      </c>
      <c r="AB467" s="14">
        <v>21.1</v>
      </c>
      <c r="AC467" s="10">
        <v>0</v>
      </c>
      <c r="AD467" s="14">
        <v>56.1</v>
      </c>
      <c r="AE467" s="14">
        <v>18.9</v>
      </c>
      <c r="AF467" s="14">
        <v>16</v>
      </c>
      <c r="AG467" s="10">
        <v>2.72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4">
        <v>89.7</v>
      </c>
      <c r="AN467" s="10">
        <v>0</v>
      </c>
      <c r="AO467" s="14">
        <v>26.1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</row>
    <row r="468" spans="1:49" s="16" customFormat="1" ht="12.75">
      <c r="A468" s="7" t="s">
        <v>935</v>
      </c>
      <c r="B468" s="20" t="s">
        <v>513</v>
      </c>
      <c r="C468" s="7" t="s">
        <v>83</v>
      </c>
      <c r="D468" s="8">
        <v>50.60419695746864</v>
      </c>
      <c r="E468" s="14">
        <v>14</v>
      </c>
      <c r="F468" s="10">
        <v>0</v>
      </c>
      <c r="G468" s="7">
        <v>7</v>
      </c>
      <c r="H468" s="7">
        <v>0</v>
      </c>
      <c r="I468" s="10">
        <v>0</v>
      </c>
      <c r="J468" s="7">
        <v>7</v>
      </c>
      <c r="K468" s="7">
        <v>0</v>
      </c>
      <c r="L468" s="10">
        <v>0</v>
      </c>
      <c r="M468" s="10">
        <v>0</v>
      </c>
      <c r="N468" s="7">
        <v>0</v>
      </c>
      <c r="O468" s="7">
        <v>0.625</v>
      </c>
      <c r="P468" s="11">
        <v>0.581</v>
      </c>
      <c r="Q468" s="10">
        <v>0</v>
      </c>
      <c r="R468" s="7">
        <v>0</v>
      </c>
      <c r="S468" s="7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9.05</v>
      </c>
      <c r="AA468" s="10">
        <v>0</v>
      </c>
      <c r="AB468" s="10">
        <v>9.05</v>
      </c>
      <c r="AC468" s="10">
        <v>0</v>
      </c>
      <c r="AD468" s="14">
        <v>93.4</v>
      </c>
      <c r="AE468" s="14">
        <v>33.1</v>
      </c>
      <c r="AF468" s="14">
        <v>26.7</v>
      </c>
      <c r="AG468" s="10">
        <v>2.58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7">
        <v>158</v>
      </c>
      <c r="AN468" s="10">
        <v>0</v>
      </c>
      <c r="AO468" s="14">
        <v>47.1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</row>
    <row r="469" spans="1:49" s="16" customFormat="1" ht="12.75">
      <c r="A469" s="20" t="s">
        <v>936</v>
      </c>
      <c r="B469" s="20" t="s">
        <v>513</v>
      </c>
      <c r="C469" s="7" t="s">
        <v>83</v>
      </c>
      <c r="D469" s="8">
        <v>16.956232348286186</v>
      </c>
      <c r="E469" s="10">
        <v>4.62</v>
      </c>
      <c r="F469" s="10">
        <v>0</v>
      </c>
      <c r="G469" s="7">
        <v>0</v>
      </c>
      <c r="H469" s="7">
        <v>8.625</v>
      </c>
      <c r="I469" s="10">
        <v>0</v>
      </c>
      <c r="J469" s="7">
        <v>0</v>
      </c>
      <c r="K469" s="7">
        <v>0</v>
      </c>
      <c r="L469" s="10">
        <v>0</v>
      </c>
      <c r="M469" s="10">
        <v>0</v>
      </c>
      <c r="N469" s="7">
        <v>0</v>
      </c>
      <c r="O469" s="7">
        <v>0.188</v>
      </c>
      <c r="P469" s="11">
        <v>0.174</v>
      </c>
      <c r="Q469" s="10">
        <v>0</v>
      </c>
      <c r="R469" s="7">
        <v>0</v>
      </c>
      <c r="S469" s="7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4">
        <v>49.6</v>
      </c>
      <c r="AD469" s="14">
        <v>41.3</v>
      </c>
      <c r="AE469" s="14">
        <v>12.4</v>
      </c>
      <c r="AF469" s="10">
        <v>9.57</v>
      </c>
      <c r="AG469" s="10">
        <v>2.99</v>
      </c>
      <c r="AH469" s="14">
        <v>41.3</v>
      </c>
      <c r="AI469" s="14">
        <v>12.4</v>
      </c>
      <c r="AJ469" s="10">
        <v>9.57</v>
      </c>
      <c r="AK469" s="10">
        <v>2.99</v>
      </c>
      <c r="AL469" s="10">
        <v>0</v>
      </c>
      <c r="AM469" s="14">
        <v>82.5</v>
      </c>
      <c r="AN469" s="10">
        <v>0</v>
      </c>
      <c r="AO469" s="14">
        <v>19.1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</row>
    <row r="470" spans="1:49" s="16" customFormat="1" ht="12.75">
      <c r="A470" s="20" t="s">
        <v>937</v>
      </c>
      <c r="B470" s="20" t="s">
        <v>513</v>
      </c>
      <c r="C470" s="7" t="s">
        <v>83</v>
      </c>
      <c r="D470" s="8">
        <v>22.382484118349154</v>
      </c>
      <c r="E470" s="10">
        <v>6.14</v>
      </c>
      <c r="F470" s="10">
        <v>0</v>
      </c>
      <c r="G470" s="7">
        <v>0</v>
      </c>
      <c r="H470" s="7">
        <v>8.625</v>
      </c>
      <c r="I470" s="10">
        <v>0</v>
      </c>
      <c r="J470" s="7">
        <v>0</v>
      </c>
      <c r="K470" s="7">
        <v>0</v>
      </c>
      <c r="L470" s="10">
        <v>0</v>
      </c>
      <c r="M470" s="10">
        <v>0</v>
      </c>
      <c r="N470" s="7">
        <v>0</v>
      </c>
      <c r="O470" s="7">
        <v>0.25</v>
      </c>
      <c r="P470" s="11">
        <v>0.233</v>
      </c>
      <c r="Q470" s="10">
        <v>0</v>
      </c>
      <c r="R470" s="7">
        <v>0</v>
      </c>
      <c r="S470" s="7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4">
        <v>37</v>
      </c>
      <c r="AD470" s="14">
        <v>54.1</v>
      </c>
      <c r="AE470" s="14">
        <v>16.4</v>
      </c>
      <c r="AF470" s="14">
        <v>12.5</v>
      </c>
      <c r="AG470" s="10">
        <v>2.97</v>
      </c>
      <c r="AH470" s="14">
        <v>54.1</v>
      </c>
      <c r="AI470" s="14">
        <v>16.4</v>
      </c>
      <c r="AJ470" s="14">
        <v>12.5</v>
      </c>
      <c r="AK470" s="10">
        <v>2.97</v>
      </c>
      <c r="AL470" s="10">
        <v>0</v>
      </c>
      <c r="AM470" s="7">
        <v>108</v>
      </c>
      <c r="AN470" s="10">
        <v>0</v>
      </c>
      <c r="AO470" s="14">
        <v>25.1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</row>
    <row r="471" spans="1:49" s="16" customFormat="1" ht="12.75">
      <c r="A471" s="20" t="s">
        <v>938</v>
      </c>
      <c r="B471" s="20" t="s">
        <v>513</v>
      </c>
      <c r="C471" s="7" t="s">
        <v>83</v>
      </c>
      <c r="D471" s="8">
        <v>28.580799299992023</v>
      </c>
      <c r="E471" s="10">
        <v>7.85</v>
      </c>
      <c r="F471" s="10">
        <v>0</v>
      </c>
      <c r="G471" s="7">
        <v>0</v>
      </c>
      <c r="H471" s="7">
        <v>8.625</v>
      </c>
      <c r="I471" s="10">
        <v>0</v>
      </c>
      <c r="J471" s="7">
        <v>0</v>
      </c>
      <c r="K471" s="7">
        <v>0</v>
      </c>
      <c r="L471" s="10">
        <v>0</v>
      </c>
      <c r="M471" s="10">
        <v>0</v>
      </c>
      <c r="N471" s="7">
        <v>0</v>
      </c>
      <c r="O471" s="7">
        <v>0.3125</v>
      </c>
      <c r="P471" s="11">
        <v>0.3</v>
      </c>
      <c r="Q471" s="10">
        <v>0</v>
      </c>
      <c r="R471" s="7">
        <v>0</v>
      </c>
      <c r="S471" s="7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4">
        <v>28.8</v>
      </c>
      <c r="AD471" s="14">
        <v>68.1</v>
      </c>
      <c r="AE471" s="14">
        <v>20.8</v>
      </c>
      <c r="AF471" s="14">
        <v>15.8</v>
      </c>
      <c r="AG471" s="10">
        <v>2.95</v>
      </c>
      <c r="AH471" s="14">
        <v>68.1</v>
      </c>
      <c r="AI471" s="14">
        <v>20.8</v>
      </c>
      <c r="AJ471" s="14">
        <v>15.8</v>
      </c>
      <c r="AK471" s="10">
        <v>2.95</v>
      </c>
      <c r="AL471" s="10">
        <v>0</v>
      </c>
      <c r="AM471" s="7">
        <v>136</v>
      </c>
      <c r="AN471" s="10">
        <v>0</v>
      </c>
      <c r="AO471" s="14">
        <v>31.6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</row>
    <row r="472" spans="1:49" s="16" customFormat="1" ht="12.75">
      <c r="A472" s="20" t="s">
        <v>939</v>
      </c>
      <c r="B472" s="20" t="s">
        <v>513</v>
      </c>
      <c r="C472" s="7" t="s">
        <v>83</v>
      </c>
      <c r="D472" s="8">
        <v>33.07262578681443</v>
      </c>
      <c r="E472" s="10">
        <v>9.07</v>
      </c>
      <c r="F472" s="10">
        <v>0</v>
      </c>
      <c r="G472" s="7">
        <v>0</v>
      </c>
      <c r="H472" s="7">
        <v>8.625</v>
      </c>
      <c r="I472" s="10">
        <v>0</v>
      </c>
      <c r="J472" s="7">
        <v>0</v>
      </c>
      <c r="K472" s="7">
        <v>0</v>
      </c>
      <c r="L472" s="10">
        <v>0</v>
      </c>
      <c r="M472" s="10">
        <v>0</v>
      </c>
      <c r="N472" s="7">
        <v>0</v>
      </c>
      <c r="O472" s="7">
        <v>0.375</v>
      </c>
      <c r="P472" s="11">
        <v>0.349</v>
      </c>
      <c r="Q472" s="10">
        <v>0</v>
      </c>
      <c r="R472" s="7">
        <v>0</v>
      </c>
      <c r="S472" s="7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4">
        <v>24.7</v>
      </c>
      <c r="AD472" s="14">
        <v>77.8</v>
      </c>
      <c r="AE472" s="14">
        <v>23.9</v>
      </c>
      <c r="AF472" s="14">
        <v>18</v>
      </c>
      <c r="AG472" s="10">
        <v>2.93</v>
      </c>
      <c r="AH472" s="14">
        <v>77.8</v>
      </c>
      <c r="AI472" s="14">
        <v>23.9</v>
      </c>
      <c r="AJ472" s="14">
        <v>18</v>
      </c>
      <c r="AK472" s="10">
        <v>2.93</v>
      </c>
      <c r="AL472" s="10">
        <v>0</v>
      </c>
      <c r="AM472" s="7">
        <v>156</v>
      </c>
      <c r="AN472" s="10">
        <v>0</v>
      </c>
      <c r="AO472" s="14">
        <v>36.1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</row>
    <row r="473" spans="1:49" s="16" customFormat="1" ht="12.75">
      <c r="A473" s="20" t="s">
        <v>940</v>
      </c>
      <c r="B473" s="20" t="s">
        <v>513</v>
      </c>
      <c r="C473" s="7" t="s">
        <v>83</v>
      </c>
      <c r="D473" s="8">
        <v>43.42870052814015</v>
      </c>
      <c r="E473" s="14">
        <v>11.9</v>
      </c>
      <c r="F473" s="10">
        <v>0</v>
      </c>
      <c r="G473" s="7">
        <v>0</v>
      </c>
      <c r="H473" s="7">
        <v>8.625</v>
      </c>
      <c r="I473" s="10">
        <v>0</v>
      </c>
      <c r="J473" s="7">
        <v>0</v>
      </c>
      <c r="K473" s="7">
        <v>0</v>
      </c>
      <c r="L473" s="10">
        <v>0</v>
      </c>
      <c r="M473" s="10">
        <v>0</v>
      </c>
      <c r="N473" s="7">
        <v>0</v>
      </c>
      <c r="O473" s="7">
        <v>0.5</v>
      </c>
      <c r="P473" s="11">
        <v>0.465</v>
      </c>
      <c r="Q473" s="10">
        <v>0</v>
      </c>
      <c r="R473" s="7">
        <v>0</v>
      </c>
      <c r="S473" s="7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4">
        <v>18.5</v>
      </c>
      <c r="AD473" s="7">
        <v>100</v>
      </c>
      <c r="AE473" s="14">
        <v>31</v>
      </c>
      <c r="AF473" s="14">
        <v>23.1</v>
      </c>
      <c r="AG473" s="10">
        <v>2.89</v>
      </c>
      <c r="AH473" s="7">
        <v>100</v>
      </c>
      <c r="AI473" s="14">
        <v>31</v>
      </c>
      <c r="AJ473" s="14">
        <v>23.1</v>
      </c>
      <c r="AK473" s="10">
        <v>2.89</v>
      </c>
      <c r="AL473" s="10">
        <v>0</v>
      </c>
      <c r="AM473" s="7">
        <v>199</v>
      </c>
      <c r="AN473" s="10">
        <v>0</v>
      </c>
      <c r="AO473" s="14">
        <v>46.2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</row>
    <row r="474" spans="1:49" s="16" customFormat="1" ht="12.75">
      <c r="A474" s="20" t="s">
        <v>941</v>
      </c>
      <c r="B474" s="20" t="s">
        <v>513</v>
      </c>
      <c r="C474" s="7" t="s">
        <v>83</v>
      </c>
      <c r="D474" s="8">
        <v>53.45070834232634</v>
      </c>
      <c r="E474" s="14">
        <v>14.7</v>
      </c>
      <c r="F474" s="10">
        <v>0</v>
      </c>
      <c r="G474" s="7">
        <v>0</v>
      </c>
      <c r="H474" s="7">
        <v>8.625</v>
      </c>
      <c r="I474" s="10">
        <v>0</v>
      </c>
      <c r="J474" s="7">
        <v>0</v>
      </c>
      <c r="K474" s="7">
        <v>0</v>
      </c>
      <c r="L474" s="10">
        <v>0</v>
      </c>
      <c r="M474" s="10">
        <v>0</v>
      </c>
      <c r="N474" s="7">
        <v>0</v>
      </c>
      <c r="O474" s="7">
        <v>0.625</v>
      </c>
      <c r="P474" s="11">
        <v>0.581</v>
      </c>
      <c r="Q474" s="10">
        <v>0</v>
      </c>
      <c r="R474" s="7">
        <v>0</v>
      </c>
      <c r="S474" s="7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4">
        <v>14.8</v>
      </c>
      <c r="AD474" s="7">
        <v>119</v>
      </c>
      <c r="AE474" s="14">
        <v>37.7</v>
      </c>
      <c r="AF474" s="14">
        <v>27.7</v>
      </c>
      <c r="AG474" s="10">
        <v>2.85</v>
      </c>
      <c r="AH474" s="7">
        <v>119</v>
      </c>
      <c r="AI474" s="14">
        <v>37.7</v>
      </c>
      <c r="AJ474" s="14">
        <v>27.7</v>
      </c>
      <c r="AK474" s="10">
        <v>2.85</v>
      </c>
      <c r="AL474" s="10">
        <v>0</v>
      </c>
      <c r="AM474" s="7">
        <v>239</v>
      </c>
      <c r="AN474" s="10">
        <v>0</v>
      </c>
      <c r="AO474" s="14">
        <v>55.4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</row>
    <row r="475" spans="1:49" s="16" customFormat="1" ht="12.75">
      <c r="A475" s="7" t="s">
        <v>942</v>
      </c>
      <c r="B475" s="20" t="s">
        <v>513</v>
      </c>
      <c r="C475" s="7" t="s">
        <v>83</v>
      </c>
      <c r="D475" s="8">
        <v>15.583571303117932</v>
      </c>
      <c r="E475" s="10">
        <v>4.3</v>
      </c>
      <c r="F475" s="10">
        <v>0</v>
      </c>
      <c r="G475" s="7">
        <v>8</v>
      </c>
      <c r="H475" s="7">
        <v>0</v>
      </c>
      <c r="I475" s="10">
        <v>0</v>
      </c>
      <c r="J475" s="7">
        <v>2</v>
      </c>
      <c r="K475" s="7">
        <v>0</v>
      </c>
      <c r="L475" s="10">
        <v>0</v>
      </c>
      <c r="M475" s="10">
        <v>0</v>
      </c>
      <c r="N475" s="7">
        <v>0</v>
      </c>
      <c r="O475" s="7">
        <v>0.25</v>
      </c>
      <c r="P475" s="11">
        <v>0.233</v>
      </c>
      <c r="Q475" s="10">
        <v>0</v>
      </c>
      <c r="R475" s="7">
        <v>0</v>
      </c>
      <c r="S475" s="7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5.58</v>
      </c>
      <c r="AA475" s="10">
        <v>0</v>
      </c>
      <c r="AB475" s="14">
        <v>31.3</v>
      </c>
      <c r="AC475" s="10">
        <v>0</v>
      </c>
      <c r="AD475" s="14">
        <v>28.5</v>
      </c>
      <c r="AE475" s="10">
        <v>9.68</v>
      </c>
      <c r="AF475" s="10">
        <v>7.12</v>
      </c>
      <c r="AG475" s="10">
        <v>2.57</v>
      </c>
      <c r="AH475" s="10">
        <v>2.94</v>
      </c>
      <c r="AI475" s="10">
        <v>3.43</v>
      </c>
      <c r="AJ475" s="10">
        <v>2.94</v>
      </c>
      <c r="AK475" s="11">
        <v>0.827</v>
      </c>
      <c r="AL475" s="10">
        <v>0</v>
      </c>
      <c r="AM475" s="10">
        <v>9.36</v>
      </c>
      <c r="AN475" s="12">
        <v>0.25</v>
      </c>
      <c r="AO475" s="10">
        <v>6.35</v>
      </c>
      <c r="AP475" s="10">
        <v>0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</row>
    <row r="476" spans="1:49" s="16" customFormat="1" ht="12.75">
      <c r="A476" s="7" t="s">
        <v>943</v>
      </c>
      <c r="B476" s="20" t="s">
        <v>513</v>
      </c>
      <c r="C476" s="7" t="s">
        <v>83</v>
      </c>
      <c r="D476" s="9">
        <v>8.149039638872605</v>
      </c>
      <c r="E476" s="10">
        <v>2.23</v>
      </c>
      <c r="F476" s="10">
        <v>0</v>
      </c>
      <c r="G476" s="7">
        <v>8</v>
      </c>
      <c r="H476" s="7">
        <v>0</v>
      </c>
      <c r="I476" s="10">
        <v>0</v>
      </c>
      <c r="J476" s="7">
        <v>2</v>
      </c>
      <c r="K476" s="7">
        <v>0</v>
      </c>
      <c r="L476" s="10">
        <v>0</v>
      </c>
      <c r="M476" s="10">
        <v>0</v>
      </c>
      <c r="N476" s="7">
        <v>0</v>
      </c>
      <c r="O476" s="7">
        <v>0.125</v>
      </c>
      <c r="P476" s="11">
        <v>0.116</v>
      </c>
      <c r="Q476" s="10">
        <v>0</v>
      </c>
      <c r="R476" s="7">
        <v>0</v>
      </c>
      <c r="S476" s="7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4">
        <v>14.2</v>
      </c>
      <c r="AA476" s="10">
        <v>0</v>
      </c>
      <c r="AB476" s="14">
        <v>66</v>
      </c>
      <c r="AC476" s="10">
        <v>0</v>
      </c>
      <c r="AD476" s="14">
        <v>15.7</v>
      </c>
      <c r="AE476" s="10">
        <v>5.19</v>
      </c>
      <c r="AF476" s="10">
        <v>3.93</v>
      </c>
      <c r="AG476" s="10">
        <v>2.65</v>
      </c>
      <c r="AH476" s="10">
        <v>1.72</v>
      </c>
      <c r="AI476" s="10">
        <v>1.9</v>
      </c>
      <c r="AJ476" s="10">
        <v>1.72</v>
      </c>
      <c r="AK476" s="11">
        <v>0.879</v>
      </c>
      <c r="AL476" s="10">
        <v>0</v>
      </c>
      <c r="AM476" s="10">
        <v>5.3</v>
      </c>
      <c r="AN476" s="12">
        <v>0.125</v>
      </c>
      <c r="AO476" s="10">
        <v>3.44</v>
      </c>
      <c r="AP476" s="10">
        <v>0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</row>
    <row r="477" spans="1:49" s="16" customFormat="1" ht="12.75">
      <c r="A477" s="7" t="s">
        <v>944</v>
      </c>
      <c r="B477" s="20" t="s">
        <v>513</v>
      </c>
      <c r="C477" s="7" t="s">
        <v>83</v>
      </c>
      <c r="D477" s="8">
        <v>11.984421965241141</v>
      </c>
      <c r="E477" s="10">
        <v>3.28</v>
      </c>
      <c r="F477" s="10">
        <v>0</v>
      </c>
      <c r="G477" s="7">
        <v>8</v>
      </c>
      <c r="H477" s="7">
        <v>0</v>
      </c>
      <c r="I477" s="10">
        <v>0</v>
      </c>
      <c r="J477" s="7">
        <v>2</v>
      </c>
      <c r="K477" s="7">
        <v>0</v>
      </c>
      <c r="L477" s="10">
        <v>0</v>
      </c>
      <c r="M477" s="10">
        <v>0</v>
      </c>
      <c r="N477" s="7">
        <v>0</v>
      </c>
      <c r="O477" s="7">
        <v>0.1875</v>
      </c>
      <c r="P477" s="11">
        <v>0.174</v>
      </c>
      <c r="Q477" s="10">
        <v>0</v>
      </c>
      <c r="R477" s="7">
        <v>0</v>
      </c>
      <c r="S477" s="7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8.49</v>
      </c>
      <c r="AA477" s="10">
        <v>0</v>
      </c>
      <c r="AB477" s="14">
        <v>43</v>
      </c>
      <c r="AC477" s="10">
        <v>0</v>
      </c>
      <c r="AD477" s="14">
        <v>22.4</v>
      </c>
      <c r="AE477" s="10">
        <v>7.51</v>
      </c>
      <c r="AF477" s="10">
        <v>5.61</v>
      </c>
      <c r="AG477" s="10">
        <v>2.61</v>
      </c>
      <c r="AH477" s="10">
        <v>2.39</v>
      </c>
      <c r="AI477" s="10">
        <v>2.7</v>
      </c>
      <c r="AJ477" s="10">
        <v>2.39</v>
      </c>
      <c r="AK477" s="11">
        <v>0.853</v>
      </c>
      <c r="AL477" s="10">
        <v>0</v>
      </c>
      <c r="AM477" s="10">
        <v>7.48</v>
      </c>
      <c r="AN477" s="12">
        <v>0.1875</v>
      </c>
      <c r="AO477" s="10">
        <v>4.95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</row>
    <row r="478" spans="1:49" s="16" customFormat="1" ht="12.75">
      <c r="A478" s="7" t="s">
        <v>945</v>
      </c>
      <c r="B478" s="20" t="s">
        <v>513</v>
      </c>
      <c r="C478" s="7" t="s">
        <v>83</v>
      </c>
      <c r="D478" s="8">
        <v>22.30162650274888</v>
      </c>
      <c r="E478" s="10">
        <v>6.18</v>
      </c>
      <c r="F478" s="10">
        <v>0</v>
      </c>
      <c r="G478" s="7">
        <v>8</v>
      </c>
      <c r="H478" s="7">
        <v>0</v>
      </c>
      <c r="I478" s="10">
        <v>0</v>
      </c>
      <c r="J478" s="7">
        <v>2</v>
      </c>
      <c r="K478" s="7">
        <v>0</v>
      </c>
      <c r="L478" s="10">
        <v>0</v>
      </c>
      <c r="M478" s="10">
        <v>0</v>
      </c>
      <c r="N478" s="7">
        <v>0</v>
      </c>
      <c r="O478" s="7">
        <v>0.375</v>
      </c>
      <c r="P478" s="11">
        <v>0.349</v>
      </c>
      <c r="Q478" s="10">
        <v>0</v>
      </c>
      <c r="R478" s="7">
        <v>0</v>
      </c>
      <c r="S478" s="7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2.73</v>
      </c>
      <c r="AA478" s="10">
        <v>0</v>
      </c>
      <c r="AB478" s="14">
        <v>19.9</v>
      </c>
      <c r="AC478" s="10">
        <v>0</v>
      </c>
      <c r="AD478" s="14">
        <v>38.2</v>
      </c>
      <c r="AE478" s="14">
        <v>13.4</v>
      </c>
      <c r="AF478" s="10">
        <v>9.56</v>
      </c>
      <c r="AG478" s="10">
        <v>2.49</v>
      </c>
      <c r="AH478" s="10">
        <v>3.73</v>
      </c>
      <c r="AI478" s="10">
        <v>4.61</v>
      </c>
      <c r="AJ478" s="10">
        <v>3.73</v>
      </c>
      <c r="AK478" s="11">
        <v>0.777</v>
      </c>
      <c r="AL478" s="10">
        <v>0</v>
      </c>
      <c r="AM478" s="14">
        <v>12.1</v>
      </c>
      <c r="AN478" s="12">
        <v>0.375</v>
      </c>
      <c r="AO478" s="10">
        <v>8.65</v>
      </c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</row>
    <row r="479" spans="1:49" s="16" customFormat="1" ht="12.75">
      <c r="A479" s="7" t="s">
        <v>946</v>
      </c>
      <c r="B479" s="20" t="s">
        <v>513</v>
      </c>
      <c r="C479" s="7" t="s">
        <v>83</v>
      </c>
      <c r="D479" s="8">
        <v>19.058181215437475</v>
      </c>
      <c r="E479" s="10">
        <v>5.26</v>
      </c>
      <c r="F479" s="10">
        <v>0</v>
      </c>
      <c r="G479" s="7">
        <v>8</v>
      </c>
      <c r="H479" s="7">
        <v>0</v>
      </c>
      <c r="I479" s="10">
        <v>0</v>
      </c>
      <c r="J479" s="7">
        <v>2</v>
      </c>
      <c r="K479" s="7">
        <v>0</v>
      </c>
      <c r="L479" s="10">
        <v>0</v>
      </c>
      <c r="M479" s="10">
        <v>0</v>
      </c>
      <c r="N479" s="7">
        <v>0</v>
      </c>
      <c r="O479" s="7">
        <v>0.3125</v>
      </c>
      <c r="P479" s="11">
        <v>0.291</v>
      </c>
      <c r="Q479" s="10">
        <v>0</v>
      </c>
      <c r="R479" s="7">
        <v>0</v>
      </c>
      <c r="S479" s="7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3.87</v>
      </c>
      <c r="AA479" s="10">
        <v>0</v>
      </c>
      <c r="AB479" s="14">
        <v>24.5</v>
      </c>
      <c r="AC479" s="10">
        <v>0</v>
      </c>
      <c r="AD479" s="14">
        <v>33.7</v>
      </c>
      <c r="AE479" s="14">
        <v>11.6</v>
      </c>
      <c r="AF479" s="10">
        <v>8.43</v>
      </c>
      <c r="AG479" s="10">
        <v>2.53</v>
      </c>
      <c r="AH479" s="10">
        <v>3.38</v>
      </c>
      <c r="AI479" s="10">
        <v>4.06</v>
      </c>
      <c r="AJ479" s="10">
        <v>3.38</v>
      </c>
      <c r="AK479" s="11">
        <v>0.802</v>
      </c>
      <c r="AL479" s="10">
        <v>0</v>
      </c>
      <c r="AM479" s="14">
        <v>10.9</v>
      </c>
      <c r="AN479" s="12">
        <v>0.3125</v>
      </c>
      <c r="AO479" s="10">
        <v>7.57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</row>
    <row r="480" spans="1:49" s="16" customFormat="1" ht="12.75">
      <c r="A480" s="7" t="s">
        <v>947</v>
      </c>
      <c r="B480" s="20" t="s">
        <v>513</v>
      </c>
      <c r="C480" s="7" t="s">
        <v>83</v>
      </c>
      <c r="D480" s="8">
        <v>31.706649869013926</v>
      </c>
      <c r="E480" s="10">
        <v>8.81</v>
      </c>
      <c r="F480" s="10">
        <v>0</v>
      </c>
      <c r="G480" s="7">
        <v>8</v>
      </c>
      <c r="H480" s="7">
        <v>0</v>
      </c>
      <c r="I480" s="10">
        <v>0</v>
      </c>
      <c r="J480" s="7">
        <v>3</v>
      </c>
      <c r="K480" s="7">
        <v>0</v>
      </c>
      <c r="L480" s="10">
        <v>0</v>
      </c>
      <c r="M480" s="10">
        <v>0</v>
      </c>
      <c r="N480" s="7">
        <v>0</v>
      </c>
      <c r="O480" s="7">
        <v>0.5</v>
      </c>
      <c r="P480" s="11">
        <v>0.465</v>
      </c>
      <c r="Q480" s="10">
        <v>0</v>
      </c>
      <c r="R480" s="7">
        <v>0</v>
      </c>
      <c r="S480" s="7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3.45</v>
      </c>
      <c r="AA480" s="10">
        <v>0</v>
      </c>
      <c r="AB480" s="14">
        <v>14.2</v>
      </c>
      <c r="AC480" s="10">
        <v>0</v>
      </c>
      <c r="AD480" s="14">
        <v>58.6</v>
      </c>
      <c r="AE480" s="14">
        <v>20</v>
      </c>
      <c r="AF480" s="14">
        <v>14.6</v>
      </c>
      <c r="AG480" s="10">
        <v>2.58</v>
      </c>
      <c r="AH480" s="14">
        <v>11.7</v>
      </c>
      <c r="AI480" s="10">
        <v>9.64</v>
      </c>
      <c r="AJ480" s="10">
        <v>7.81</v>
      </c>
      <c r="AK480" s="10">
        <v>1.15</v>
      </c>
      <c r="AL480" s="10">
        <v>0</v>
      </c>
      <c r="AM480" s="14">
        <v>34.3</v>
      </c>
      <c r="AN480" s="12">
        <v>0.5</v>
      </c>
      <c r="AO480" s="14">
        <v>17.4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</row>
    <row r="481" spans="1:49" s="16" customFormat="1" ht="12.75">
      <c r="A481" s="7" t="s">
        <v>948</v>
      </c>
      <c r="B481" s="20" t="s">
        <v>513</v>
      </c>
      <c r="C481" s="7" t="s">
        <v>83</v>
      </c>
      <c r="D481" s="8">
        <v>17.28496019200682</v>
      </c>
      <c r="E481" s="10">
        <v>4.77</v>
      </c>
      <c r="F481" s="10">
        <v>0</v>
      </c>
      <c r="G481" s="7">
        <v>8</v>
      </c>
      <c r="H481" s="7">
        <v>0</v>
      </c>
      <c r="I481" s="10">
        <v>0</v>
      </c>
      <c r="J481" s="7">
        <v>3</v>
      </c>
      <c r="K481" s="7">
        <v>0</v>
      </c>
      <c r="L481" s="10">
        <v>0</v>
      </c>
      <c r="M481" s="10">
        <v>0</v>
      </c>
      <c r="N481" s="7">
        <v>0</v>
      </c>
      <c r="O481" s="7">
        <v>0.25</v>
      </c>
      <c r="P481" s="11">
        <v>0.233</v>
      </c>
      <c r="Q481" s="10">
        <v>0</v>
      </c>
      <c r="R481" s="7">
        <v>0</v>
      </c>
      <c r="S481" s="7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9.88</v>
      </c>
      <c r="AA481" s="10">
        <v>0</v>
      </c>
      <c r="AB481" s="14">
        <v>31.3</v>
      </c>
      <c r="AC481" s="10">
        <v>0</v>
      </c>
      <c r="AD481" s="14">
        <v>35.5</v>
      </c>
      <c r="AE481" s="14">
        <v>11.5</v>
      </c>
      <c r="AF481" s="10">
        <v>8.88</v>
      </c>
      <c r="AG481" s="10">
        <v>2.73</v>
      </c>
      <c r="AH481" s="10">
        <v>7.49</v>
      </c>
      <c r="AI481" s="10">
        <v>5.7</v>
      </c>
      <c r="AJ481" s="10">
        <v>4.99</v>
      </c>
      <c r="AK481" s="10">
        <v>1.25</v>
      </c>
      <c r="AL481" s="10">
        <v>0</v>
      </c>
      <c r="AM481" s="14">
        <v>20.8</v>
      </c>
      <c r="AN481" s="12">
        <v>0.25</v>
      </c>
      <c r="AO481" s="14">
        <v>10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</row>
    <row r="482" spans="1:49" s="16" customFormat="1" ht="12.75">
      <c r="A482" s="7" t="s">
        <v>949</v>
      </c>
      <c r="B482" s="20" t="s">
        <v>513</v>
      </c>
      <c r="C482" s="7" t="s">
        <v>83</v>
      </c>
      <c r="D482" s="9">
        <v>8.99973408331705</v>
      </c>
      <c r="E482" s="10">
        <v>2.46</v>
      </c>
      <c r="F482" s="10">
        <v>0</v>
      </c>
      <c r="G482" s="7">
        <v>8</v>
      </c>
      <c r="H482" s="7">
        <v>0</v>
      </c>
      <c r="I482" s="10">
        <v>0</v>
      </c>
      <c r="J482" s="7">
        <v>3</v>
      </c>
      <c r="K482" s="7">
        <v>0</v>
      </c>
      <c r="L482" s="10">
        <v>0</v>
      </c>
      <c r="M482" s="10">
        <v>0</v>
      </c>
      <c r="N482" s="7">
        <v>0</v>
      </c>
      <c r="O482" s="7">
        <v>0.125</v>
      </c>
      <c r="P482" s="11">
        <v>0.116</v>
      </c>
      <c r="Q482" s="10">
        <v>0</v>
      </c>
      <c r="R482" s="7">
        <v>0</v>
      </c>
      <c r="S482" s="7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4">
        <v>22.9</v>
      </c>
      <c r="AA482" s="10">
        <v>0</v>
      </c>
      <c r="AB482" s="14">
        <v>66</v>
      </c>
      <c r="AC482" s="10">
        <v>0</v>
      </c>
      <c r="AD482" s="14">
        <v>19.3</v>
      </c>
      <c r="AE482" s="10">
        <v>6.11</v>
      </c>
      <c r="AF482" s="10">
        <v>4.83</v>
      </c>
      <c r="AG482" s="10">
        <v>2.8</v>
      </c>
      <c r="AH482" s="10">
        <v>4.2</v>
      </c>
      <c r="AI482" s="10">
        <v>3.07</v>
      </c>
      <c r="AJ482" s="10">
        <v>2.8</v>
      </c>
      <c r="AK482" s="10">
        <v>1.31</v>
      </c>
      <c r="AL482" s="10">
        <v>0</v>
      </c>
      <c r="AM482" s="14">
        <v>11.3</v>
      </c>
      <c r="AN482" s="12">
        <v>0.125</v>
      </c>
      <c r="AO482" s="10">
        <v>5.27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</row>
    <row r="483" spans="1:49" s="16" customFormat="1" ht="12.75">
      <c r="A483" s="7" t="s">
        <v>950</v>
      </c>
      <c r="B483" s="20" t="s">
        <v>513</v>
      </c>
      <c r="C483" s="7" t="s">
        <v>83</v>
      </c>
      <c r="D483" s="8">
        <v>13.263866409685585</v>
      </c>
      <c r="E483" s="10">
        <v>3.63</v>
      </c>
      <c r="F483" s="10">
        <v>0</v>
      </c>
      <c r="G483" s="7">
        <v>8</v>
      </c>
      <c r="H483" s="7">
        <v>0</v>
      </c>
      <c r="I483" s="10">
        <v>0</v>
      </c>
      <c r="J483" s="7">
        <v>3</v>
      </c>
      <c r="K483" s="7">
        <v>0</v>
      </c>
      <c r="L483" s="10">
        <v>0</v>
      </c>
      <c r="M483" s="10">
        <v>0</v>
      </c>
      <c r="N483" s="7">
        <v>0</v>
      </c>
      <c r="O483" s="7">
        <v>0.1875</v>
      </c>
      <c r="P483" s="11">
        <v>0.174</v>
      </c>
      <c r="Q483" s="10">
        <v>0</v>
      </c>
      <c r="R483" s="7">
        <v>0</v>
      </c>
      <c r="S483" s="7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4">
        <v>14.2</v>
      </c>
      <c r="AA483" s="10">
        <v>0</v>
      </c>
      <c r="AB483" s="14">
        <v>43</v>
      </c>
      <c r="AC483" s="10">
        <v>0</v>
      </c>
      <c r="AD483" s="14">
        <v>27.8</v>
      </c>
      <c r="AE483" s="10">
        <v>8.87</v>
      </c>
      <c r="AF483" s="10">
        <v>6.94</v>
      </c>
      <c r="AG483" s="10">
        <v>2.77</v>
      </c>
      <c r="AH483" s="10">
        <v>5.94</v>
      </c>
      <c r="AI483" s="10">
        <v>4.43</v>
      </c>
      <c r="AJ483" s="10">
        <v>3.96</v>
      </c>
      <c r="AK483" s="10">
        <v>1.28</v>
      </c>
      <c r="AL483" s="10">
        <v>0</v>
      </c>
      <c r="AM483" s="14">
        <v>16.2</v>
      </c>
      <c r="AN483" s="12">
        <v>0.1875</v>
      </c>
      <c r="AO483" s="10">
        <v>7.68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</row>
    <row r="484" spans="1:49" s="16" customFormat="1" ht="12.75">
      <c r="A484" s="7" t="s">
        <v>951</v>
      </c>
      <c r="B484" s="20" t="s">
        <v>513</v>
      </c>
      <c r="C484" s="7" t="s">
        <v>83</v>
      </c>
      <c r="D484" s="8">
        <v>24.853709836082217</v>
      </c>
      <c r="E484" s="10">
        <v>6.88</v>
      </c>
      <c r="F484" s="10">
        <v>0</v>
      </c>
      <c r="G484" s="7">
        <v>8</v>
      </c>
      <c r="H484" s="7">
        <v>0</v>
      </c>
      <c r="I484" s="10">
        <v>0</v>
      </c>
      <c r="J484" s="7">
        <v>3</v>
      </c>
      <c r="K484" s="7">
        <v>0</v>
      </c>
      <c r="L484" s="10">
        <v>0</v>
      </c>
      <c r="M484" s="10">
        <v>0</v>
      </c>
      <c r="N484" s="7">
        <v>0</v>
      </c>
      <c r="O484" s="7">
        <v>0.375</v>
      </c>
      <c r="P484" s="11">
        <v>0.349</v>
      </c>
      <c r="Q484" s="10">
        <v>0</v>
      </c>
      <c r="R484" s="7">
        <v>0</v>
      </c>
      <c r="S484" s="7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5.6</v>
      </c>
      <c r="AA484" s="10">
        <v>0</v>
      </c>
      <c r="AB484" s="14">
        <v>19.9</v>
      </c>
      <c r="AC484" s="10">
        <v>0</v>
      </c>
      <c r="AD484" s="14">
        <v>48.5</v>
      </c>
      <c r="AE484" s="14">
        <v>16.1</v>
      </c>
      <c r="AF484" s="14">
        <v>12.1</v>
      </c>
      <c r="AG484" s="10">
        <v>2.65</v>
      </c>
      <c r="AH484" s="14">
        <v>10</v>
      </c>
      <c r="AI484" s="10">
        <v>7.88</v>
      </c>
      <c r="AJ484" s="10">
        <v>6.63</v>
      </c>
      <c r="AK484" s="10">
        <v>1.2</v>
      </c>
      <c r="AL484" s="10">
        <v>0</v>
      </c>
      <c r="AM484" s="14">
        <v>28.5</v>
      </c>
      <c r="AN484" s="12">
        <v>0.375</v>
      </c>
      <c r="AO484" s="14">
        <v>14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</row>
    <row r="485" spans="1:49" s="16" customFormat="1" ht="12.75">
      <c r="A485" s="7" t="s">
        <v>952</v>
      </c>
      <c r="B485" s="20" t="s">
        <v>513</v>
      </c>
      <c r="C485" s="7" t="s">
        <v>83</v>
      </c>
      <c r="D485" s="8">
        <v>21.188320104326365</v>
      </c>
      <c r="E485" s="10">
        <v>5.85</v>
      </c>
      <c r="F485" s="10">
        <v>0</v>
      </c>
      <c r="G485" s="7">
        <v>8</v>
      </c>
      <c r="H485" s="7">
        <v>0</v>
      </c>
      <c r="I485" s="10">
        <v>0</v>
      </c>
      <c r="J485" s="7">
        <v>3</v>
      </c>
      <c r="K485" s="7">
        <v>0</v>
      </c>
      <c r="L485" s="10">
        <v>0</v>
      </c>
      <c r="M485" s="10">
        <v>0</v>
      </c>
      <c r="N485" s="7">
        <v>0</v>
      </c>
      <c r="O485" s="7">
        <v>0.3125</v>
      </c>
      <c r="P485" s="11">
        <v>0.291</v>
      </c>
      <c r="Q485" s="10">
        <v>0</v>
      </c>
      <c r="R485" s="7">
        <v>0</v>
      </c>
      <c r="S485" s="7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7.31</v>
      </c>
      <c r="AA485" s="10">
        <v>0</v>
      </c>
      <c r="AB485" s="14">
        <v>24.5</v>
      </c>
      <c r="AC485" s="10">
        <v>0</v>
      </c>
      <c r="AD485" s="14">
        <v>42.4</v>
      </c>
      <c r="AE485" s="14">
        <v>13.9</v>
      </c>
      <c r="AF485" s="14">
        <v>10.6</v>
      </c>
      <c r="AG485" s="10">
        <v>2.69</v>
      </c>
      <c r="AH485" s="10">
        <v>8.81</v>
      </c>
      <c r="AI485" s="10">
        <v>6.84</v>
      </c>
      <c r="AJ485" s="10">
        <v>5.87</v>
      </c>
      <c r="AK485" s="10">
        <v>1.23</v>
      </c>
      <c r="AL485" s="10">
        <v>0</v>
      </c>
      <c r="AM485" s="14">
        <v>24.9</v>
      </c>
      <c r="AN485" s="12">
        <v>0.3125</v>
      </c>
      <c r="AO485" s="14">
        <v>12.1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</row>
    <row r="486" spans="1:49" s="16" customFormat="1" ht="12.75">
      <c r="A486" s="7" t="s">
        <v>953</v>
      </c>
      <c r="B486" s="20" t="s">
        <v>513</v>
      </c>
      <c r="C486" s="7" t="s">
        <v>83</v>
      </c>
      <c r="D486" s="8">
        <v>35.1094276467917</v>
      </c>
      <c r="E486" s="10">
        <v>9.74</v>
      </c>
      <c r="F486" s="10">
        <v>0</v>
      </c>
      <c r="G486" s="7">
        <v>8</v>
      </c>
      <c r="H486" s="7">
        <v>0</v>
      </c>
      <c r="I486" s="10">
        <v>0</v>
      </c>
      <c r="J486" s="7">
        <v>4</v>
      </c>
      <c r="K486" s="7">
        <v>0</v>
      </c>
      <c r="L486" s="10">
        <v>0</v>
      </c>
      <c r="M486" s="10">
        <v>0</v>
      </c>
      <c r="N486" s="7">
        <v>0</v>
      </c>
      <c r="O486" s="7">
        <v>0.5</v>
      </c>
      <c r="P486" s="11">
        <v>0.465</v>
      </c>
      <c r="Q486" s="10">
        <v>0</v>
      </c>
      <c r="R486" s="7">
        <v>0</v>
      </c>
      <c r="S486" s="7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5.6</v>
      </c>
      <c r="AA486" s="10">
        <v>0</v>
      </c>
      <c r="AB486" s="14">
        <v>14.2</v>
      </c>
      <c r="AC486" s="10">
        <v>0</v>
      </c>
      <c r="AD486" s="14">
        <v>71.8</v>
      </c>
      <c r="AE486" s="14">
        <v>23.5</v>
      </c>
      <c r="AF486" s="14">
        <v>17.9</v>
      </c>
      <c r="AG486" s="10">
        <v>2.71</v>
      </c>
      <c r="AH486" s="14">
        <v>23.6</v>
      </c>
      <c r="AI486" s="14">
        <v>14.3</v>
      </c>
      <c r="AJ486" s="14">
        <v>11.8</v>
      </c>
      <c r="AK486" s="10">
        <v>1.56</v>
      </c>
      <c r="AL486" s="10">
        <v>0</v>
      </c>
      <c r="AM486" s="14">
        <v>61.1</v>
      </c>
      <c r="AN486" s="12">
        <v>0.5</v>
      </c>
      <c r="AO486" s="14">
        <v>24.4</v>
      </c>
      <c r="AP486" s="10">
        <v>0</v>
      </c>
      <c r="AQ486" s="10">
        <v>0</v>
      </c>
      <c r="AR486" s="10">
        <v>0</v>
      </c>
      <c r="AS486" s="10">
        <v>0</v>
      </c>
      <c r="AT486" s="10">
        <v>0</v>
      </c>
      <c r="AU486" s="10">
        <v>0</v>
      </c>
      <c r="AV486" s="10">
        <v>0</v>
      </c>
      <c r="AW486" s="10">
        <v>0</v>
      </c>
    </row>
    <row r="487" spans="1:49" s="16" customFormat="1" ht="12.75">
      <c r="A487" s="7" t="s">
        <v>954</v>
      </c>
      <c r="B487" s="20" t="s">
        <v>513</v>
      </c>
      <c r="C487" s="7" t="s">
        <v>83</v>
      </c>
      <c r="D487" s="8">
        <v>18.98634908089571</v>
      </c>
      <c r="E487" s="10">
        <v>5.24</v>
      </c>
      <c r="F487" s="10">
        <v>0</v>
      </c>
      <c r="G487" s="7">
        <v>8</v>
      </c>
      <c r="H487" s="7">
        <v>0</v>
      </c>
      <c r="I487" s="10">
        <v>0</v>
      </c>
      <c r="J487" s="7">
        <v>4</v>
      </c>
      <c r="K487" s="7">
        <v>0</v>
      </c>
      <c r="L487" s="10">
        <v>0</v>
      </c>
      <c r="M487" s="10">
        <v>0</v>
      </c>
      <c r="N487" s="7">
        <v>0</v>
      </c>
      <c r="O487" s="7">
        <v>0.25</v>
      </c>
      <c r="P487" s="11">
        <v>0.233</v>
      </c>
      <c r="Q487" s="10">
        <v>0</v>
      </c>
      <c r="R487" s="7">
        <v>0</v>
      </c>
      <c r="S487" s="7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4">
        <v>14.2</v>
      </c>
      <c r="AA487" s="10">
        <v>0</v>
      </c>
      <c r="AB487" s="14">
        <v>31.3</v>
      </c>
      <c r="AC487" s="10">
        <v>0</v>
      </c>
      <c r="AD487" s="14">
        <v>42.5</v>
      </c>
      <c r="AE487" s="14">
        <v>13.3</v>
      </c>
      <c r="AF487" s="14">
        <v>10.6</v>
      </c>
      <c r="AG487" s="10">
        <v>2.85</v>
      </c>
      <c r="AH487" s="14">
        <v>14.4</v>
      </c>
      <c r="AI487" s="10">
        <v>8.2</v>
      </c>
      <c r="AJ487" s="10">
        <v>7.21</v>
      </c>
      <c r="AK487" s="10">
        <v>1.66</v>
      </c>
      <c r="AL487" s="10">
        <v>0</v>
      </c>
      <c r="AM487" s="14">
        <v>35.3</v>
      </c>
      <c r="AN487" s="12">
        <v>0.25</v>
      </c>
      <c r="AO487" s="14">
        <v>13.6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</row>
    <row r="488" spans="1:49" s="16" customFormat="1" ht="12.75">
      <c r="A488" s="7" t="s">
        <v>955</v>
      </c>
      <c r="B488" s="20" t="s">
        <v>513</v>
      </c>
      <c r="C488" s="7" t="s">
        <v>83</v>
      </c>
      <c r="D488" s="9">
        <v>9.850428527761494</v>
      </c>
      <c r="E488" s="10">
        <v>2.7</v>
      </c>
      <c r="F488" s="10">
        <v>0</v>
      </c>
      <c r="G488" s="7">
        <v>8</v>
      </c>
      <c r="H488" s="7">
        <v>0</v>
      </c>
      <c r="I488" s="10">
        <v>0</v>
      </c>
      <c r="J488" s="7">
        <v>4</v>
      </c>
      <c r="K488" s="7">
        <v>0</v>
      </c>
      <c r="L488" s="10">
        <v>0</v>
      </c>
      <c r="M488" s="10">
        <v>0</v>
      </c>
      <c r="N488" s="7">
        <v>0</v>
      </c>
      <c r="O488" s="7">
        <v>0.125</v>
      </c>
      <c r="P488" s="11">
        <v>0.116</v>
      </c>
      <c r="Q488" s="10">
        <v>0</v>
      </c>
      <c r="R488" s="7">
        <v>0</v>
      </c>
      <c r="S488" s="7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4">
        <v>31.5</v>
      </c>
      <c r="AA488" s="10">
        <v>0</v>
      </c>
      <c r="AB488" s="14">
        <v>66</v>
      </c>
      <c r="AC488" s="10">
        <v>0</v>
      </c>
      <c r="AD488" s="14">
        <v>22.9</v>
      </c>
      <c r="AE488" s="10">
        <v>7.02</v>
      </c>
      <c r="AF488" s="10">
        <v>5.73</v>
      </c>
      <c r="AG488" s="10">
        <v>2.92</v>
      </c>
      <c r="AH488" s="10">
        <v>7.9</v>
      </c>
      <c r="AI488" s="10">
        <v>4.36</v>
      </c>
      <c r="AJ488" s="10">
        <v>3.95</v>
      </c>
      <c r="AK488" s="10">
        <v>1.71</v>
      </c>
      <c r="AL488" s="10">
        <v>0</v>
      </c>
      <c r="AM488" s="14">
        <v>18.7</v>
      </c>
      <c r="AN488" s="12">
        <v>0.125</v>
      </c>
      <c r="AO488" s="10">
        <v>7.1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</row>
    <row r="489" spans="1:49" s="16" customFormat="1" ht="12.75">
      <c r="A489" s="7" t="s">
        <v>956</v>
      </c>
      <c r="B489" s="20" t="s">
        <v>513</v>
      </c>
      <c r="C489" s="7" t="s">
        <v>83</v>
      </c>
      <c r="D489" s="8">
        <v>14.54331085413003</v>
      </c>
      <c r="E489" s="10">
        <v>3.98</v>
      </c>
      <c r="F489" s="10">
        <v>0</v>
      </c>
      <c r="G489" s="7">
        <v>8</v>
      </c>
      <c r="H489" s="7">
        <v>0</v>
      </c>
      <c r="I489" s="10">
        <v>0</v>
      </c>
      <c r="J489" s="7">
        <v>4</v>
      </c>
      <c r="K489" s="7">
        <v>0</v>
      </c>
      <c r="L489" s="10">
        <v>0</v>
      </c>
      <c r="M489" s="10">
        <v>0</v>
      </c>
      <c r="N489" s="7">
        <v>0</v>
      </c>
      <c r="O489" s="7">
        <v>0.1875</v>
      </c>
      <c r="P489" s="11">
        <v>0.174</v>
      </c>
      <c r="Q489" s="10">
        <v>0</v>
      </c>
      <c r="R489" s="7">
        <v>0</v>
      </c>
      <c r="S489" s="7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4">
        <v>20</v>
      </c>
      <c r="AA489" s="10">
        <v>0</v>
      </c>
      <c r="AB489" s="14">
        <v>43</v>
      </c>
      <c r="AC489" s="10">
        <v>0</v>
      </c>
      <c r="AD489" s="14">
        <v>33.1</v>
      </c>
      <c r="AE489" s="14">
        <v>10.2</v>
      </c>
      <c r="AF489" s="10">
        <v>8.27</v>
      </c>
      <c r="AG489" s="10">
        <v>2.88</v>
      </c>
      <c r="AH489" s="14">
        <v>11.3</v>
      </c>
      <c r="AI489" s="10">
        <v>6.33</v>
      </c>
      <c r="AJ489" s="10">
        <v>5.65</v>
      </c>
      <c r="AK489" s="10">
        <v>1.69</v>
      </c>
      <c r="AL489" s="10">
        <v>0</v>
      </c>
      <c r="AM489" s="14">
        <v>27.2</v>
      </c>
      <c r="AN489" s="12">
        <v>0.1875</v>
      </c>
      <c r="AO489" s="14">
        <v>10.4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</row>
    <row r="490" spans="1:49" s="16" customFormat="1" ht="12.75">
      <c r="A490" s="7" t="s">
        <v>957</v>
      </c>
      <c r="B490" s="20" t="s">
        <v>513</v>
      </c>
      <c r="C490" s="7" t="s">
        <v>83</v>
      </c>
      <c r="D490" s="8">
        <v>27.40579316941555</v>
      </c>
      <c r="E490" s="10">
        <v>7.58</v>
      </c>
      <c r="F490" s="10">
        <v>0</v>
      </c>
      <c r="G490" s="7">
        <v>8</v>
      </c>
      <c r="H490" s="7">
        <v>0</v>
      </c>
      <c r="I490" s="10">
        <v>0</v>
      </c>
      <c r="J490" s="7">
        <v>4</v>
      </c>
      <c r="K490" s="7">
        <v>0</v>
      </c>
      <c r="L490" s="10">
        <v>0</v>
      </c>
      <c r="M490" s="10">
        <v>0</v>
      </c>
      <c r="N490" s="7">
        <v>0</v>
      </c>
      <c r="O490" s="7">
        <v>0.375</v>
      </c>
      <c r="P490" s="11">
        <v>0.349</v>
      </c>
      <c r="Q490" s="10">
        <v>0</v>
      </c>
      <c r="R490" s="7">
        <v>0</v>
      </c>
      <c r="S490" s="7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8.46</v>
      </c>
      <c r="AA490" s="10">
        <v>0</v>
      </c>
      <c r="AB490" s="14">
        <v>19.9</v>
      </c>
      <c r="AC490" s="10">
        <v>0</v>
      </c>
      <c r="AD490" s="14">
        <v>58.7</v>
      </c>
      <c r="AE490" s="14">
        <v>18.8</v>
      </c>
      <c r="AF490" s="14">
        <v>14.7</v>
      </c>
      <c r="AG490" s="10">
        <v>2.78</v>
      </c>
      <c r="AH490" s="14">
        <v>19.6</v>
      </c>
      <c r="AI490" s="14">
        <v>11.5</v>
      </c>
      <c r="AJ490" s="10">
        <v>9.8</v>
      </c>
      <c r="AK490" s="10">
        <v>1.61</v>
      </c>
      <c r="AL490" s="10">
        <v>0</v>
      </c>
      <c r="AM490" s="14">
        <v>49.3</v>
      </c>
      <c r="AN490" s="12">
        <v>0.375</v>
      </c>
      <c r="AO490" s="14">
        <v>19.3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</row>
    <row r="491" spans="1:49" s="16" customFormat="1" ht="12.75">
      <c r="A491" s="7" t="s">
        <v>958</v>
      </c>
      <c r="B491" s="20" t="s">
        <v>513</v>
      </c>
      <c r="C491" s="7" t="s">
        <v>83</v>
      </c>
      <c r="D491" s="8">
        <v>23.318458993215252</v>
      </c>
      <c r="E491" s="10">
        <v>6.43</v>
      </c>
      <c r="F491" s="10">
        <v>0</v>
      </c>
      <c r="G491" s="7">
        <v>8</v>
      </c>
      <c r="H491" s="7">
        <v>0</v>
      </c>
      <c r="I491" s="10">
        <v>0</v>
      </c>
      <c r="J491" s="7">
        <v>4</v>
      </c>
      <c r="K491" s="7">
        <v>0</v>
      </c>
      <c r="L491" s="10">
        <v>0</v>
      </c>
      <c r="M491" s="10">
        <v>0</v>
      </c>
      <c r="N491" s="7">
        <v>0</v>
      </c>
      <c r="O491" s="7">
        <v>0.3125</v>
      </c>
      <c r="P491" s="11">
        <v>0.291</v>
      </c>
      <c r="Q491" s="10">
        <v>0</v>
      </c>
      <c r="R491" s="7">
        <v>0</v>
      </c>
      <c r="S491" s="7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4">
        <v>10.7</v>
      </c>
      <c r="AA491" s="10">
        <v>0</v>
      </c>
      <c r="AB491" s="14">
        <v>24.5</v>
      </c>
      <c r="AC491" s="10">
        <v>0</v>
      </c>
      <c r="AD491" s="14">
        <v>51</v>
      </c>
      <c r="AE491" s="14">
        <v>16.1</v>
      </c>
      <c r="AF491" s="14">
        <v>12.8</v>
      </c>
      <c r="AG491" s="10">
        <v>2.82</v>
      </c>
      <c r="AH491" s="14">
        <v>17.2</v>
      </c>
      <c r="AI491" s="10">
        <v>9.91</v>
      </c>
      <c r="AJ491" s="10">
        <v>8.58</v>
      </c>
      <c r="AK491" s="10">
        <v>1.63</v>
      </c>
      <c r="AL491" s="10">
        <v>0</v>
      </c>
      <c r="AM491" s="14">
        <v>42.6</v>
      </c>
      <c r="AN491" s="12">
        <v>0.3125</v>
      </c>
      <c r="AO491" s="14">
        <v>16.5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</row>
    <row r="492" spans="1:49" s="16" customFormat="1" ht="12.75">
      <c r="A492" s="7" t="s">
        <v>959</v>
      </c>
      <c r="B492" s="20" t="s">
        <v>513</v>
      </c>
      <c r="C492" s="7" t="s">
        <v>83</v>
      </c>
      <c r="D492" s="8">
        <v>42.097252513024195</v>
      </c>
      <c r="E492" s="14">
        <v>11.7</v>
      </c>
      <c r="F492" s="10">
        <v>0</v>
      </c>
      <c r="G492" s="7">
        <v>8</v>
      </c>
      <c r="H492" s="7">
        <v>0</v>
      </c>
      <c r="I492" s="10">
        <v>0</v>
      </c>
      <c r="J492" s="7">
        <v>4</v>
      </c>
      <c r="K492" s="7">
        <v>0</v>
      </c>
      <c r="L492" s="10">
        <v>0</v>
      </c>
      <c r="M492" s="10">
        <v>0</v>
      </c>
      <c r="N492" s="7">
        <v>0</v>
      </c>
      <c r="O492" s="7">
        <v>0.625</v>
      </c>
      <c r="P492" s="11">
        <v>0.581</v>
      </c>
      <c r="Q492" s="10">
        <v>0</v>
      </c>
      <c r="R492" s="7">
        <v>0</v>
      </c>
      <c r="S492" s="7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3.88</v>
      </c>
      <c r="AA492" s="10">
        <v>0</v>
      </c>
      <c r="AB492" s="14">
        <v>10.8</v>
      </c>
      <c r="AC492" s="10">
        <v>0</v>
      </c>
      <c r="AD492" s="14">
        <v>82</v>
      </c>
      <c r="AE492" s="14">
        <v>27.4</v>
      </c>
      <c r="AF492" s="14">
        <v>20.5</v>
      </c>
      <c r="AG492" s="10">
        <v>2.64</v>
      </c>
      <c r="AH492" s="14">
        <v>26.6</v>
      </c>
      <c r="AI492" s="14">
        <v>16.6</v>
      </c>
      <c r="AJ492" s="14">
        <v>13.3</v>
      </c>
      <c r="AK492" s="10">
        <v>1.51</v>
      </c>
      <c r="AL492" s="10">
        <v>0</v>
      </c>
      <c r="AM492" s="14">
        <v>70.3</v>
      </c>
      <c r="AN492" s="12">
        <v>0.625</v>
      </c>
      <c r="AO492" s="14">
        <v>28.7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</row>
    <row r="493" spans="1:49" s="16" customFormat="1" ht="12.75">
      <c r="A493" s="7" t="s">
        <v>960</v>
      </c>
      <c r="B493" s="20" t="s">
        <v>513</v>
      </c>
      <c r="C493" s="7" t="s">
        <v>83</v>
      </c>
      <c r="D493" s="8">
        <v>41.91498320234726</v>
      </c>
      <c r="E493" s="14">
        <v>11.6</v>
      </c>
      <c r="F493" s="10">
        <v>0</v>
      </c>
      <c r="G493" s="7">
        <v>8</v>
      </c>
      <c r="H493" s="7">
        <v>0</v>
      </c>
      <c r="I493" s="10">
        <v>0</v>
      </c>
      <c r="J493" s="7">
        <v>6</v>
      </c>
      <c r="K493" s="7">
        <v>0</v>
      </c>
      <c r="L493" s="10">
        <v>0</v>
      </c>
      <c r="M493" s="10">
        <v>0</v>
      </c>
      <c r="N493" s="7">
        <v>0</v>
      </c>
      <c r="O493" s="7">
        <v>0.5</v>
      </c>
      <c r="P493" s="11">
        <v>0.465</v>
      </c>
      <c r="Q493" s="10">
        <v>0</v>
      </c>
      <c r="R493" s="7">
        <v>0</v>
      </c>
      <c r="S493" s="7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9.9</v>
      </c>
      <c r="AA493" s="10">
        <v>0</v>
      </c>
      <c r="AB493" s="14">
        <v>14.2</v>
      </c>
      <c r="AC493" s="10">
        <v>0</v>
      </c>
      <c r="AD493" s="14">
        <v>98.2</v>
      </c>
      <c r="AE493" s="14">
        <v>30.5</v>
      </c>
      <c r="AF493" s="14">
        <v>24.6</v>
      </c>
      <c r="AG493" s="10">
        <v>2.91</v>
      </c>
      <c r="AH493" s="14">
        <v>62.5</v>
      </c>
      <c r="AI493" s="14">
        <v>24.9</v>
      </c>
      <c r="AJ493" s="14">
        <v>20.8</v>
      </c>
      <c r="AK493" s="10">
        <v>2.32</v>
      </c>
      <c r="AL493" s="10">
        <v>0</v>
      </c>
      <c r="AM493" s="7">
        <v>127</v>
      </c>
      <c r="AN493" s="12">
        <v>0.5</v>
      </c>
      <c r="AO493" s="14">
        <v>38.4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</row>
    <row r="494" spans="1:49" s="16" customFormat="1" ht="12.75">
      <c r="A494" s="7" t="s">
        <v>961</v>
      </c>
      <c r="B494" s="20" t="s">
        <v>513</v>
      </c>
      <c r="C494" s="7" t="s">
        <v>83</v>
      </c>
      <c r="D494" s="8">
        <v>22.389126858673485</v>
      </c>
      <c r="E494" s="10">
        <v>6.17</v>
      </c>
      <c r="F494" s="10">
        <v>0</v>
      </c>
      <c r="G494" s="7">
        <v>8</v>
      </c>
      <c r="H494" s="7">
        <v>0</v>
      </c>
      <c r="I494" s="10">
        <v>0</v>
      </c>
      <c r="J494" s="7">
        <v>6</v>
      </c>
      <c r="K494" s="7">
        <v>0</v>
      </c>
      <c r="L494" s="10">
        <v>0</v>
      </c>
      <c r="M494" s="10">
        <v>0</v>
      </c>
      <c r="N494" s="7">
        <v>0</v>
      </c>
      <c r="O494" s="7">
        <v>0.25</v>
      </c>
      <c r="P494" s="11">
        <v>0.233</v>
      </c>
      <c r="Q494" s="10">
        <v>0</v>
      </c>
      <c r="R494" s="7">
        <v>0</v>
      </c>
      <c r="S494" s="7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4">
        <v>22.8</v>
      </c>
      <c r="AA494" s="10">
        <v>0</v>
      </c>
      <c r="AB494" s="14">
        <v>31.3</v>
      </c>
      <c r="AC494" s="10">
        <v>0</v>
      </c>
      <c r="AD494" s="14">
        <v>56.6</v>
      </c>
      <c r="AE494" s="14">
        <v>16.9</v>
      </c>
      <c r="AF494" s="14">
        <v>14.2</v>
      </c>
      <c r="AG494" s="10">
        <v>3.03</v>
      </c>
      <c r="AH494" s="14">
        <v>36.4</v>
      </c>
      <c r="AI494" s="14">
        <v>13.9</v>
      </c>
      <c r="AJ494" s="14">
        <v>12.1</v>
      </c>
      <c r="AK494" s="10">
        <v>2.43</v>
      </c>
      <c r="AL494" s="10">
        <v>0</v>
      </c>
      <c r="AM494" s="14">
        <v>70.3</v>
      </c>
      <c r="AN494" s="12">
        <v>0.25</v>
      </c>
      <c r="AO494" s="14">
        <v>20.8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</row>
    <row r="495" spans="1:49" s="16" customFormat="1" ht="12.75">
      <c r="A495" s="7" t="s">
        <v>962</v>
      </c>
      <c r="B495" s="20" t="s">
        <v>513</v>
      </c>
      <c r="C495" s="7" t="s">
        <v>83</v>
      </c>
      <c r="D495" s="8">
        <v>17.102199743018918</v>
      </c>
      <c r="E495" s="10">
        <v>4.67</v>
      </c>
      <c r="F495" s="10">
        <v>0</v>
      </c>
      <c r="G495" s="7">
        <v>8</v>
      </c>
      <c r="H495" s="7">
        <v>0</v>
      </c>
      <c r="I495" s="10">
        <v>0</v>
      </c>
      <c r="J495" s="7">
        <v>6</v>
      </c>
      <c r="K495" s="7">
        <v>0</v>
      </c>
      <c r="L495" s="10">
        <v>0</v>
      </c>
      <c r="M495" s="10">
        <v>0</v>
      </c>
      <c r="N495" s="7">
        <v>0</v>
      </c>
      <c r="O495" s="7">
        <v>0.1875</v>
      </c>
      <c r="P495" s="11">
        <v>0.174</v>
      </c>
      <c r="Q495" s="10">
        <v>0</v>
      </c>
      <c r="R495" s="7">
        <v>0</v>
      </c>
      <c r="S495" s="7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4">
        <v>31.5</v>
      </c>
      <c r="AA495" s="10">
        <v>0</v>
      </c>
      <c r="AB495" s="14">
        <v>43</v>
      </c>
      <c r="AC495" s="10">
        <v>0</v>
      </c>
      <c r="AD495" s="14">
        <v>43.7</v>
      </c>
      <c r="AE495" s="14">
        <v>13</v>
      </c>
      <c r="AF495" s="14">
        <v>10.9</v>
      </c>
      <c r="AG495" s="10">
        <v>3.06</v>
      </c>
      <c r="AH495" s="14">
        <v>28.2</v>
      </c>
      <c r="AI495" s="14">
        <v>10.7</v>
      </c>
      <c r="AJ495" s="10">
        <v>9.39</v>
      </c>
      <c r="AK495" s="10">
        <v>2.46</v>
      </c>
      <c r="AL495" s="10">
        <v>0</v>
      </c>
      <c r="AM495" s="14">
        <v>53.7</v>
      </c>
      <c r="AN495" s="12">
        <v>0.1875</v>
      </c>
      <c r="AO495" s="14">
        <v>15.8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</row>
    <row r="496" spans="1:49" s="16" customFormat="1" ht="12.75">
      <c r="A496" s="7" t="s">
        <v>963</v>
      </c>
      <c r="B496" s="20" t="s">
        <v>513</v>
      </c>
      <c r="C496" s="7" t="s">
        <v>83</v>
      </c>
      <c r="D496" s="8">
        <v>32.50995983608222</v>
      </c>
      <c r="E496" s="10">
        <v>8.97</v>
      </c>
      <c r="F496" s="10">
        <v>0</v>
      </c>
      <c r="G496" s="7">
        <v>8</v>
      </c>
      <c r="H496" s="7">
        <v>0</v>
      </c>
      <c r="I496" s="10">
        <v>0</v>
      </c>
      <c r="J496" s="7">
        <v>6</v>
      </c>
      <c r="K496" s="7">
        <v>0</v>
      </c>
      <c r="L496" s="10">
        <v>0</v>
      </c>
      <c r="M496" s="10">
        <v>0</v>
      </c>
      <c r="N496" s="7">
        <v>0</v>
      </c>
      <c r="O496" s="7">
        <v>0.375</v>
      </c>
      <c r="P496" s="11">
        <v>0.349</v>
      </c>
      <c r="Q496" s="10">
        <v>0</v>
      </c>
      <c r="R496" s="7">
        <v>0</v>
      </c>
      <c r="S496" s="7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4">
        <v>14.2</v>
      </c>
      <c r="AA496" s="10">
        <v>0</v>
      </c>
      <c r="AB496" s="14">
        <v>19.9</v>
      </c>
      <c r="AC496" s="10">
        <v>0</v>
      </c>
      <c r="AD496" s="14">
        <v>79.1</v>
      </c>
      <c r="AE496" s="14">
        <v>24.1</v>
      </c>
      <c r="AF496" s="14">
        <v>19.8</v>
      </c>
      <c r="AG496" s="10">
        <v>2.97</v>
      </c>
      <c r="AH496" s="14">
        <v>50.6</v>
      </c>
      <c r="AI496" s="14">
        <v>19.8</v>
      </c>
      <c r="AJ496" s="14">
        <v>16.9</v>
      </c>
      <c r="AK496" s="10">
        <v>2.38</v>
      </c>
      <c r="AL496" s="10">
        <v>0</v>
      </c>
      <c r="AM496" s="7">
        <v>100</v>
      </c>
      <c r="AN496" s="12">
        <v>0.375</v>
      </c>
      <c r="AO496" s="14">
        <v>30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</row>
    <row r="497" spans="1:49" s="16" customFormat="1" ht="12.75">
      <c r="A497" s="7" t="s">
        <v>964</v>
      </c>
      <c r="B497" s="20" t="s">
        <v>513</v>
      </c>
      <c r="C497" s="7" t="s">
        <v>83</v>
      </c>
      <c r="D497" s="8">
        <v>27.578736770993032</v>
      </c>
      <c r="E497" s="10">
        <v>7.59</v>
      </c>
      <c r="F497" s="10">
        <v>0</v>
      </c>
      <c r="G497" s="7">
        <v>8</v>
      </c>
      <c r="H497" s="7">
        <v>0</v>
      </c>
      <c r="I497" s="10">
        <v>0</v>
      </c>
      <c r="J497" s="7">
        <v>6</v>
      </c>
      <c r="K497" s="7">
        <v>0</v>
      </c>
      <c r="L497" s="10">
        <v>0</v>
      </c>
      <c r="M497" s="10">
        <v>0</v>
      </c>
      <c r="N497" s="7">
        <v>0</v>
      </c>
      <c r="O497" s="7">
        <v>0.3125</v>
      </c>
      <c r="P497" s="11">
        <v>0.291</v>
      </c>
      <c r="Q497" s="10">
        <v>0</v>
      </c>
      <c r="R497" s="7">
        <v>0</v>
      </c>
      <c r="S497" s="7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4">
        <v>17.6</v>
      </c>
      <c r="AA497" s="10">
        <v>0</v>
      </c>
      <c r="AB497" s="14">
        <v>24.5</v>
      </c>
      <c r="AC497" s="10">
        <v>0</v>
      </c>
      <c r="AD497" s="14">
        <v>68.3</v>
      </c>
      <c r="AE497" s="14">
        <v>20.6</v>
      </c>
      <c r="AF497" s="14">
        <v>17.1</v>
      </c>
      <c r="AG497" s="10">
        <v>3</v>
      </c>
      <c r="AH497" s="14">
        <v>43.8</v>
      </c>
      <c r="AI497" s="14">
        <v>16.9</v>
      </c>
      <c r="AJ497" s="14">
        <v>14.6</v>
      </c>
      <c r="AK497" s="10">
        <v>2.4</v>
      </c>
      <c r="AL497" s="10">
        <v>0</v>
      </c>
      <c r="AM497" s="14">
        <v>85.8</v>
      </c>
      <c r="AN497" s="12">
        <v>0.3125</v>
      </c>
      <c r="AO497" s="14">
        <v>25.5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</row>
    <row r="498" spans="1:49" s="16" customFormat="1" ht="12.75">
      <c r="A498" s="7" t="s">
        <v>965</v>
      </c>
      <c r="B498" s="20" t="s">
        <v>513</v>
      </c>
      <c r="C498" s="7" t="s">
        <v>83</v>
      </c>
      <c r="D498" s="8">
        <v>50.60419695746864</v>
      </c>
      <c r="E498" s="14">
        <v>14</v>
      </c>
      <c r="F498" s="10">
        <v>0</v>
      </c>
      <c r="G498" s="7">
        <v>8</v>
      </c>
      <c r="H498" s="7">
        <v>0</v>
      </c>
      <c r="I498" s="10">
        <v>0</v>
      </c>
      <c r="J498" s="7">
        <v>6</v>
      </c>
      <c r="K498" s="7">
        <v>0</v>
      </c>
      <c r="L498" s="10">
        <v>0</v>
      </c>
      <c r="M498" s="10">
        <v>0</v>
      </c>
      <c r="N498" s="7">
        <v>0</v>
      </c>
      <c r="O498" s="7">
        <v>0.625</v>
      </c>
      <c r="P498" s="11">
        <v>0.581</v>
      </c>
      <c r="Q498" s="10">
        <v>0</v>
      </c>
      <c r="R498" s="7">
        <v>0</v>
      </c>
      <c r="S498" s="7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7.33</v>
      </c>
      <c r="AA498" s="10">
        <v>0</v>
      </c>
      <c r="AB498" s="14">
        <v>10.8</v>
      </c>
      <c r="AC498" s="10">
        <v>0</v>
      </c>
      <c r="AD498" s="7">
        <v>114</v>
      </c>
      <c r="AE498" s="14">
        <v>36.1</v>
      </c>
      <c r="AF498" s="14">
        <v>28.5</v>
      </c>
      <c r="AG498" s="10">
        <v>2.85</v>
      </c>
      <c r="AH498" s="14">
        <v>72.3</v>
      </c>
      <c r="AI498" s="14">
        <v>29.5</v>
      </c>
      <c r="AJ498" s="14">
        <v>24.1</v>
      </c>
      <c r="AK498" s="10">
        <v>2.27</v>
      </c>
      <c r="AL498" s="10">
        <v>0</v>
      </c>
      <c r="AM498" s="7">
        <v>150</v>
      </c>
      <c r="AN498" s="12">
        <v>0.625</v>
      </c>
      <c r="AO498" s="14">
        <v>46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</row>
    <row r="499" spans="1:49" s="16" customFormat="1" ht="12.75">
      <c r="A499" s="7" t="s">
        <v>966</v>
      </c>
      <c r="B499" s="20" t="s">
        <v>513</v>
      </c>
      <c r="C499" s="7" t="s">
        <v>83</v>
      </c>
      <c r="D499" s="8">
        <v>48.720538757902816</v>
      </c>
      <c r="E499" s="14">
        <v>13.5</v>
      </c>
      <c r="F499" s="10">
        <v>0</v>
      </c>
      <c r="G499" s="7">
        <v>8</v>
      </c>
      <c r="H499" s="7">
        <v>0</v>
      </c>
      <c r="I499" s="10">
        <v>0</v>
      </c>
      <c r="J499" s="7">
        <v>8</v>
      </c>
      <c r="K499" s="7">
        <v>0</v>
      </c>
      <c r="L499" s="10">
        <v>0</v>
      </c>
      <c r="M499" s="10">
        <v>0</v>
      </c>
      <c r="N499" s="7">
        <v>0</v>
      </c>
      <c r="O499" s="7">
        <v>0.5</v>
      </c>
      <c r="P499" s="11">
        <v>0.465</v>
      </c>
      <c r="Q499" s="10">
        <v>0</v>
      </c>
      <c r="R499" s="7">
        <v>0</v>
      </c>
      <c r="S499" s="7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4">
        <v>14.2</v>
      </c>
      <c r="AA499" s="10">
        <v>0</v>
      </c>
      <c r="AB499" s="14">
        <v>14.2</v>
      </c>
      <c r="AC499" s="10">
        <v>0</v>
      </c>
      <c r="AD499" s="7">
        <v>125</v>
      </c>
      <c r="AE499" s="14">
        <v>37.5</v>
      </c>
      <c r="AF499" s="14">
        <v>31.2</v>
      </c>
      <c r="AG499" s="10">
        <v>3.04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7">
        <v>204</v>
      </c>
      <c r="AN499" s="10">
        <v>0</v>
      </c>
      <c r="AO499" s="14">
        <v>52.4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</row>
    <row r="500" spans="1:49" s="16" customFormat="1" ht="12.75">
      <c r="A500" s="7" t="s">
        <v>967</v>
      </c>
      <c r="B500" s="20" t="s">
        <v>513</v>
      </c>
      <c r="C500" s="7" t="s">
        <v>83</v>
      </c>
      <c r="D500" s="8">
        <v>25.791904636451264</v>
      </c>
      <c r="E500" s="10">
        <v>7.1</v>
      </c>
      <c r="F500" s="10">
        <v>0</v>
      </c>
      <c r="G500" s="7">
        <v>8</v>
      </c>
      <c r="H500" s="7">
        <v>0</v>
      </c>
      <c r="I500" s="10">
        <v>0</v>
      </c>
      <c r="J500" s="7">
        <v>8</v>
      </c>
      <c r="K500" s="7">
        <v>0</v>
      </c>
      <c r="L500" s="10">
        <v>0</v>
      </c>
      <c r="M500" s="10">
        <v>0</v>
      </c>
      <c r="N500" s="7">
        <v>0</v>
      </c>
      <c r="O500" s="7">
        <v>0.25</v>
      </c>
      <c r="P500" s="11">
        <v>0.233</v>
      </c>
      <c r="Q500" s="10">
        <v>0</v>
      </c>
      <c r="R500" s="7">
        <v>0</v>
      </c>
      <c r="S500" s="7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4">
        <v>31.3</v>
      </c>
      <c r="AA500" s="10">
        <v>0</v>
      </c>
      <c r="AB500" s="14">
        <v>31.3</v>
      </c>
      <c r="AC500" s="10">
        <v>0</v>
      </c>
      <c r="AD500" s="14">
        <v>70.7</v>
      </c>
      <c r="AE500" s="14">
        <v>20.5</v>
      </c>
      <c r="AF500" s="14">
        <v>17.7</v>
      </c>
      <c r="AG500" s="10">
        <v>3.15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7">
        <v>111</v>
      </c>
      <c r="AN500" s="10">
        <v>0</v>
      </c>
      <c r="AO500" s="14">
        <v>28.1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</row>
    <row r="501" spans="1:49" s="16" customFormat="1" ht="12.75">
      <c r="A501" s="7" t="s">
        <v>968</v>
      </c>
      <c r="B501" s="20" t="s">
        <v>513</v>
      </c>
      <c r="C501" s="7" t="s">
        <v>83</v>
      </c>
      <c r="D501" s="8">
        <v>13.25320630553927</v>
      </c>
      <c r="E501" s="10">
        <v>3.62</v>
      </c>
      <c r="F501" s="10">
        <v>0</v>
      </c>
      <c r="G501" s="7">
        <v>8</v>
      </c>
      <c r="H501" s="7">
        <v>0</v>
      </c>
      <c r="I501" s="10">
        <v>0</v>
      </c>
      <c r="J501" s="7">
        <v>8</v>
      </c>
      <c r="K501" s="7">
        <v>0</v>
      </c>
      <c r="L501" s="10">
        <v>0</v>
      </c>
      <c r="M501" s="10">
        <v>0</v>
      </c>
      <c r="N501" s="7">
        <v>0</v>
      </c>
      <c r="O501" s="7">
        <v>0.125</v>
      </c>
      <c r="P501" s="11">
        <v>0.116</v>
      </c>
      <c r="Q501" s="10">
        <v>0</v>
      </c>
      <c r="R501" s="7">
        <v>0</v>
      </c>
      <c r="S501" s="7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4">
        <v>66</v>
      </c>
      <c r="AA501" s="10">
        <v>0</v>
      </c>
      <c r="AB501" s="14">
        <v>66</v>
      </c>
      <c r="AC501" s="10">
        <v>0</v>
      </c>
      <c r="AD501" s="14">
        <v>37.4</v>
      </c>
      <c r="AE501" s="14">
        <v>10.7</v>
      </c>
      <c r="AF501" s="10">
        <v>9.34</v>
      </c>
      <c r="AG501" s="10">
        <v>3.21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4">
        <v>57.3</v>
      </c>
      <c r="AN501" s="10">
        <v>0</v>
      </c>
      <c r="AO501" s="14">
        <v>14.4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0</v>
      </c>
    </row>
    <row r="502" spans="1:49" s="16" customFormat="1" ht="12.75">
      <c r="A502" s="7" t="s">
        <v>969</v>
      </c>
      <c r="B502" s="20" t="s">
        <v>513</v>
      </c>
      <c r="C502" s="7" t="s">
        <v>83</v>
      </c>
      <c r="D502" s="8">
        <v>19.61138085413003</v>
      </c>
      <c r="E502" s="10">
        <v>5.37</v>
      </c>
      <c r="F502" s="10">
        <v>0</v>
      </c>
      <c r="G502" s="7">
        <v>8</v>
      </c>
      <c r="H502" s="7">
        <v>0</v>
      </c>
      <c r="I502" s="10">
        <v>0</v>
      </c>
      <c r="J502" s="7">
        <v>8</v>
      </c>
      <c r="K502" s="7">
        <v>0</v>
      </c>
      <c r="L502" s="10">
        <v>0</v>
      </c>
      <c r="M502" s="10">
        <v>0</v>
      </c>
      <c r="N502" s="7">
        <v>0</v>
      </c>
      <c r="O502" s="7">
        <v>0.1875</v>
      </c>
      <c r="P502" s="11">
        <v>0.174</v>
      </c>
      <c r="Q502" s="10">
        <v>0</v>
      </c>
      <c r="R502" s="7">
        <v>0</v>
      </c>
      <c r="S502" s="7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4">
        <v>43</v>
      </c>
      <c r="AA502" s="10">
        <v>0</v>
      </c>
      <c r="AB502" s="14">
        <v>43</v>
      </c>
      <c r="AC502" s="10">
        <v>0</v>
      </c>
      <c r="AD502" s="14">
        <v>54.4</v>
      </c>
      <c r="AE502" s="14">
        <v>15.7</v>
      </c>
      <c r="AF502" s="14">
        <v>13.6</v>
      </c>
      <c r="AG502" s="10">
        <v>3.18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4">
        <v>84.5</v>
      </c>
      <c r="AN502" s="10">
        <v>0</v>
      </c>
      <c r="AO502" s="14">
        <v>21.3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</row>
    <row r="503" spans="1:49" s="16" customFormat="1" ht="12.75">
      <c r="A503" s="7" t="s">
        <v>970</v>
      </c>
      <c r="B503" s="20" t="s">
        <v>513</v>
      </c>
      <c r="C503" s="7" t="s">
        <v>83</v>
      </c>
      <c r="D503" s="8">
        <v>37.61412650274888</v>
      </c>
      <c r="E503" s="14">
        <v>10.4</v>
      </c>
      <c r="F503" s="10">
        <v>0</v>
      </c>
      <c r="G503" s="7">
        <v>8</v>
      </c>
      <c r="H503" s="7">
        <v>0</v>
      </c>
      <c r="I503" s="10">
        <v>0</v>
      </c>
      <c r="J503" s="7">
        <v>8</v>
      </c>
      <c r="K503" s="7">
        <v>0</v>
      </c>
      <c r="L503" s="10">
        <v>0</v>
      </c>
      <c r="M503" s="10">
        <v>0</v>
      </c>
      <c r="N503" s="7">
        <v>0</v>
      </c>
      <c r="O503" s="7">
        <v>0.375</v>
      </c>
      <c r="P503" s="11">
        <v>0.349</v>
      </c>
      <c r="Q503" s="10">
        <v>0</v>
      </c>
      <c r="R503" s="7">
        <v>0</v>
      </c>
      <c r="S503" s="7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4">
        <v>19.9</v>
      </c>
      <c r="AA503" s="10">
        <v>0</v>
      </c>
      <c r="AB503" s="14">
        <v>19.9</v>
      </c>
      <c r="AC503" s="10">
        <v>0</v>
      </c>
      <c r="AD503" s="7">
        <v>100</v>
      </c>
      <c r="AE503" s="14">
        <v>29.4</v>
      </c>
      <c r="AF503" s="14">
        <v>24.9</v>
      </c>
      <c r="AG503" s="10">
        <v>3.1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7">
        <v>160</v>
      </c>
      <c r="AN503" s="10">
        <v>0</v>
      </c>
      <c r="AO503" s="14">
        <v>40.7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</row>
    <row r="504" spans="1:49" s="16" customFormat="1" ht="12.75">
      <c r="A504" s="7" t="s">
        <v>971</v>
      </c>
      <c r="B504" s="20" t="s">
        <v>513</v>
      </c>
      <c r="C504" s="7" t="s">
        <v>83</v>
      </c>
      <c r="D504" s="8">
        <v>31.79249177099303</v>
      </c>
      <c r="E504" s="10">
        <v>8.76</v>
      </c>
      <c r="F504" s="10">
        <v>0</v>
      </c>
      <c r="G504" s="7">
        <v>8</v>
      </c>
      <c r="H504" s="7">
        <v>0</v>
      </c>
      <c r="I504" s="10">
        <v>0</v>
      </c>
      <c r="J504" s="7">
        <v>8</v>
      </c>
      <c r="K504" s="7">
        <v>0</v>
      </c>
      <c r="L504" s="10">
        <v>0</v>
      </c>
      <c r="M504" s="10">
        <v>0</v>
      </c>
      <c r="N504" s="7">
        <v>0</v>
      </c>
      <c r="O504" s="7">
        <v>0.3125</v>
      </c>
      <c r="P504" s="11">
        <v>0.291</v>
      </c>
      <c r="Q504" s="10">
        <v>0</v>
      </c>
      <c r="R504" s="7">
        <v>0</v>
      </c>
      <c r="S504" s="7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4">
        <v>24.5</v>
      </c>
      <c r="AA504" s="10">
        <v>0</v>
      </c>
      <c r="AB504" s="14">
        <v>24.5</v>
      </c>
      <c r="AC504" s="10">
        <v>0</v>
      </c>
      <c r="AD504" s="14">
        <v>85.6</v>
      </c>
      <c r="AE504" s="14">
        <v>25.1</v>
      </c>
      <c r="AF504" s="14">
        <v>21.4</v>
      </c>
      <c r="AG504" s="10">
        <v>3.13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7">
        <v>136</v>
      </c>
      <c r="AN504" s="10">
        <v>0</v>
      </c>
      <c r="AO504" s="14">
        <v>34.5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</row>
    <row r="505" spans="1:49" s="16" customFormat="1" ht="12.75">
      <c r="A505" s="7" t="s">
        <v>972</v>
      </c>
      <c r="B505" s="20" t="s">
        <v>513</v>
      </c>
      <c r="C505" s="7" t="s">
        <v>83</v>
      </c>
      <c r="D505" s="8">
        <v>59.11114140191308</v>
      </c>
      <c r="E505" s="14">
        <v>16.4</v>
      </c>
      <c r="F505" s="10">
        <v>0</v>
      </c>
      <c r="G505" s="7">
        <v>8</v>
      </c>
      <c r="H505" s="7">
        <v>0</v>
      </c>
      <c r="I505" s="10">
        <v>0</v>
      </c>
      <c r="J505" s="7">
        <v>8</v>
      </c>
      <c r="K505" s="7">
        <v>0</v>
      </c>
      <c r="L505" s="10">
        <v>0</v>
      </c>
      <c r="M505" s="10">
        <v>0</v>
      </c>
      <c r="N505" s="7">
        <v>0</v>
      </c>
      <c r="O505" s="7">
        <v>0.625</v>
      </c>
      <c r="P505" s="11">
        <v>0.581</v>
      </c>
      <c r="Q505" s="10">
        <v>0</v>
      </c>
      <c r="R505" s="7">
        <v>0</v>
      </c>
      <c r="S505" s="7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4">
        <v>10.8</v>
      </c>
      <c r="AA505" s="10">
        <v>0</v>
      </c>
      <c r="AB505" s="14">
        <v>10.8</v>
      </c>
      <c r="AC505" s="10">
        <v>0</v>
      </c>
      <c r="AD505" s="7">
        <v>146</v>
      </c>
      <c r="AE505" s="14">
        <v>44.7</v>
      </c>
      <c r="AF505" s="14">
        <v>36.5</v>
      </c>
      <c r="AG505" s="10">
        <v>2.99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7">
        <v>244</v>
      </c>
      <c r="AN505" s="10">
        <v>0</v>
      </c>
      <c r="AO505" s="14">
        <v>63.2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</row>
    <row r="506" spans="1:49" s="16" customFormat="1" ht="12.75">
      <c r="A506" s="20" t="s">
        <v>973</v>
      </c>
      <c r="B506" s="20" t="s">
        <v>513</v>
      </c>
      <c r="C506" s="7" t="s">
        <v>83</v>
      </c>
      <c r="D506" s="8">
        <v>18.965978981957644</v>
      </c>
      <c r="E506" s="10">
        <v>5.17</v>
      </c>
      <c r="F506" s="10">
        <v>0</v>
      </c>
      <c r="G506" s="7">
        <v>0</v>
      </c>
      <c r="H506" s="7">
        <v>9.625</v>
      </c>
      <c r="I506" s="10">
        <v>0</v>
      </c>
      <c r="J506" s="7">
        <v>0</v>
      </c>
      <c r="K506" s="7">
        <v>0</v>
      </c>
      <c r="L506" s="10">
        <v>0</v>
      </c>
      <c r="M506" s="10">
        <v>0</v>
      </c>
      <c r="N506" s="7">
        <v>0</v>
      </c>
      <c r="O506" s="7">
        <v>0.1875</v>
      </c>
      <c r="P506" s="11">
        <v>0.174</v>
      </c>
      <c r="Q506" s="10">
        <v>0</v>
      </c>
      <c r="R506" s="7">
        <v>0</v>
      </c>
      <c r="S506" s="7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4">
        <v>55.3</v>
      </c>
      <c r="AD506" s="14">
        <v>57.7</v>
      </c>
      <c r="AE506" s="14">
        <v>15.5</v>
      </c>
      <c r="AF506" s="14">
        <v>12</v>
      </c>
      <c r="AG506" s="10">
        <v>3.34</v>
      </c>
      <c r="AH506" s="14">
        <v>57.7</v>
      </c>
      <c r="AI506" s="14">
        <v>15.5</v>
      </c>
      <c r="AJ506" s="14">
        <v>12</v>
      </c>
      <c r="AK506" s="10">
        <v>3.34</v>
      </c>
      <c r="AL506" s="10">
        <v>0</v>
      </c>
      <c r="AM506" s="7">
        <v>115</v>
      </c>
      <c r="AN506" s="10">
        <v>0</v>
      </c>
      <c r="AO506" s="14">
        <v>24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</row>
    <row r="507" spans="1:49" s="16" customFormat="1" ht="12.75">
      <c r="A507" s="20" t="s">
        <v>974</v>
      </c>
      <c r="B507" s="20" t="s">
        <v>513</v>
      </c>
      <c r="C507" s="7" t="s">
        <v>83</v>
      </c>
      <c r="D507" s="8">
        <v>25.055019535465473</v>
      </c>
      <c r="E507" s="10">
        <v>6.87</v>
      </c>
      <c r="F507" s="10">
        <v>0</v>
      </c>
      <c r="G507" s="7">
        <v>0</v>
      </c>
      <c r="H507" s="7">
        <v>9.625</v>
      </c>
      <c r="I507" s="10">
        <v>0</v>
      </c>
      <c r="J507" s="7">
        <v>0</v>
      </c>
      <c r="K507" s="7">
        <v>0</v>
      </c>
      <c r="L507" s="10">
        <v>0</v>
      </c>
      <c r="M507" s="10">
        <v>0</v>
      </c>
      <c r="N507" s="7">
        <v>0</v>
      </c>
      <c r="O507" s="7">
        <v>0.25</v>
      </c>
      <c r="P507" s="11">
        <v>0.233</v>
      </c>
      <c r="Q507" s="10">
        <v>0</v>
      </c>
      <c r="R507" s="7">
        <v>0</v>
      </c>
      <c r="S507" s="7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4">
        <v>41.3</v>
      </c>
      <c r="AD507" s="14">
        <v>75.9</v>
      </c>
      <c r="AE507" s="14">
        <v>20.6</v>
      </c>
      <c r="AF507" s="14">
        <v>15.8</v>
      </c>
      <c r="AG507" s="10">
        <v>3.32</v>
      </c>
      <c r="AH507" s="14">
        <v>75.9</v>
      </c>
      <c r="AI507" s="14">
        <v>20.6</v>
      </c>
      <c r="AJ507" s="14">
        <v>15.8</v>
      </c>
      <c r="AK507" s="10">
        <v>3.32</v>
      </c>
      <c r="AL507" s="10">
        <v>0</v>
      </c>
      <c r="AM507" s="7">
        <v>152</v>
      </c>
      <c r="AN507" s="10">
        <v>0</v>
      </c>
      <c r="AO507" s="14">
        <v>31.5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</row>
    <row r="508" spans="1:49" s="16" customFormat="1" ht="12.75">
      <c r="A508" s="20" t="s">
        <v>975</v>
      </c>
      <c r="B508" s="20" t="s">
        <v>513</v>
      </c>
      <c r="C508" s="7" t="s">
        <v>83</v>
      </c>
      <c r="D508" s="8">
        <v>31.061874279826156</v>
      </c>
      <c r="E508" s="10">
        <v>8.53</v>
      </c>
      <c r="F508" s="10">
        <v>0</v>
      </c>
      <c r="G508" s="7">
        <v>0</v>
      </c>
      <c r="H508" s="7">
        <v>9.625</v>
      </c>
      <c r="I508" s="10">
        <v>0</v>
      </c>
      <c r="J508" s="7">
        <v>0</v>
      </c>
      <c r="K508" s="7">
        <v>0</v>
      </c>
      <c r="L508" s="10">
        <v>0</v>
      </c>
      <c r="M508" s="10">
        <v>0</v>
      </c>
      <c r="N508" s="7">
        <v>0</v>
      </c>
      <c r="O508" s="7">
        <v>0.3125</v>
      </c>
      <c r="P508" s="11">
        <v>0.291</v>
      </c>
      <c r="Q508" s="10">
        <v>0</v>
      </c>
      <c r="R508" s="7">
        <v>0</v>
      </c>
      <c r="S508" s="7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4">
        <v>33.1</v>
      </c>
      <c r="AD508" s="14">
        <v>93</v>
      </c>
      <c r="AE508" s="14">
        <v>25.4</v>
      </c>
      <c r="AF508" s="14">
        <v>19.3</v>
      </c>
      <c r="AG508" s="10">
        <v>3.3</v>
      </c>
      <c r="AH508" s="14">
        <v>93</v>
      </c>
      <c r="AI508" s="14">
        <v>25.4</v>
      </c>
      <c r="AJ508" s="14">
        <v>19.3</v>
      </c>
      <c r="AK508" s="10">
        <v>3.3</v>
      </c>
      <c r="AL508" s="10">
        <v>0</v>
      </c>
      <c r="AM508" s="7">
        <v>186</v>
      </c>
      <c r="AN508" s="10">
        <v>0</v>
      </c>
      <c r="AO508" s="14">
        <v>38.7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</row>
    <row r="509" spans="1:49" s="16" customFormat="1" ht="12.75">
      <c r="A509" s="20" t="s">
        <v>976</v>
      </c>
      <c r="B509" s="20" t="s">
        <v>513</v>
      </c>
      <c r="C509" s="7" t="s">
        <v>83</v>
      </c>
      <c r="D509" s="8">
        <v>37.081428912488896</v>
      </c>
      <c r="E509" s="14">
        <v>10.2</v>
      </c>
      <c r="F509" s="10">
        <v>0</v>
      </c>
      <c r="G509" s="7">
        <v>0</v>
      </c>
      <c r="H509" s="7">
        <v>9.625</v>
      </c>
      <c r="I509" s="10">
        <v>0</v>
      </c>
      <c r="J509" s="7">
        <v>0</v>
      </c>
      <c r="K509" s="7">
        <v>0</v>
      </c>
      <c r="L509" s="10">
        <v>0</v>
      </c>
      <c r="M509" s="10">
        <v>0</v>
      </c>
      <c r="N509" s="7">
        <v>0</v>
      </c>
      <c r="O509" s="7">
        <v>0.375</v>
      </c>
      <c r="P509" s="11">
        <v>0.349</v>
      </c>
      <c r="Q509" s="10">
        <v>0</v>
      </c>
      <c r="R509" s="7">
        <v>0</v>
      </c>
      <c r="S509" s="7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4">
        <v>27.6</v>
      </c>
      <c r="AD509" s="7">
        <v>110</v>
      </c>
      <c r="AE509" s="14">
        <v>30</v>
      </c>
      <c r="AF509" s="14">
        <v>22.8</v>
      </c>
      <c r="AG509" s="10">
        <v>3.28</v>
      </c>
      <c r="AH509" s="7">
        <v>110</v>
      </c>
      <c r="AI509" s="14">
        <v>30</v>
      </c>
      <c r="AJ509" s="14">
        <v>22.8</v>
      </c>
      <c r="AK509" s="10">
        <v>3.28</v>
      </c>
      <c r="AL509" s="10">
        <v>0</v>
      </c>
      <c r="AM509" s="7">
        <v>219</v>
      </c>
      <c r="AN509" s="10">
        <v>0</v>
      </c>
      <c r="AO509" s="14">
        <v>45.5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</row>
    <row r="510" spans="1:49" s="16" customFormat="1" ht="12.75">
      <c r="A510" s="20" t="s">
        <v>977</v>
      </c>
      <c r="B510" s="20" t="s">
        <v>513</v>
      </c>
      <c r="C510" s="7" t="s">
        <v>83</v>
      </c>
      <c r="D510" s="8">
        <v>48.773771362372784</v>
      </c>
      <c r="E510" s="14">
        <v>13.4</v>
      </c>
      <c r="F510" s="10">
        <v>0</v>
      </c>
      <c r="G510" s="7">
        <v>0</v>
      </c>
      <c r="H510" s="7">
        <v>9.625</v>
      </c>
      <c r="I510" s="10">
        <v>0</v>
      </c>
      <c r="J510" s="7">
        <v>0</v>
      </c>
      <c r="K510" s="7">
        <v>0</v>
      </c>
      <c r="L510" s="10">
        <v>0</v>
      </c>
      <c r="M510" s="10">
        <v>0</v>
      </c>
      <c r="N510" s="7">
        <v>0</v>
      </c>
      <c r="O510" s="7">
        <v>0.5</v>
      </c>
      <c r="P510" s="11">
        <v>0.465</v>
      </c>
      <c r="Q510" s="10">
        <v>0</v>
      </c>
      <c r="R510" s="7">
        <v>0</v>
      </c>
      <c r="S510" s="7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4">
        <v>20.7</v>
      </c>
      <c r="AD510" s="7">
        <v>141</v>
      </c>
      <c r="AE510" s="14">
        <v>39</v>
      </c>
      <c r="AF510" s="14">
        <v>29.2</v>
      </c>
      <c r="AG510" s="10">
        <v>3.24</v>
      </c>
      <c r="AH510" s="7">
        <v>141</v>
      </c>
      <c r="AI510" s="14">
        <v>39</v>
      </c>
      <c r="AJ510" s="14">
        <v>29.2</v>
      </c>
      <c r="AK510" s="10">
        <v>3.24</v>
      </c>
      <c r="AL510" s="10">
        <v>0</v>
      </c>
      <c r="AM510" s="7">
        <v>281</v>
      </c>
      <c r="AN510" s="10">
        <v>0</v>
      </c>
      <c r="AO510" s="14">
        <v>58.5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</row>
    <row r="511" spans="1:49" s="16" customFormat="1" ht="12.75">
      <c r="A511" s="7" t="s">
        <v>978</v>
      </c>
      <c r="B511" s="20" t="s">
        <v>513</v>
      </c>
      <c r="C511" s="7" t="s">
        <v>83</v>
      </c>
      <c r="D511" s="8">
        <v>35.1094276467917</v>
      </c>
      <c r="E511" s="10">
        <v>9.74</v>
      </c>
      <c r="F511" s="10">
        <v>0</v>
      </c>
      <c r="G511" s="7">
        <v>9</v>
      </c>
      <c r="H511" s="7">
        <v>0</v>
      </c>
      <c r="I511" s="10">
        <v>0</v>
      </c>
      <c r="J511" s="7">
        <v>3</v>
      </c>
      <c r="K511" s="7">
        <v>0</v>
      </c>
      <c r="L511" s="10">
        <v>0</v>
      </c>
      <c r="M511" s="10">
        <v>0</v>
      </c>
      <c r="N511" s="7">
        <v>0</v>
      </c>
      <c r="O511" s="7">
        <v>0.5</v>
      </c>
      <c r="P511" s="11">
        <v>0.465</v>
      </c>
      <c r="Q511" s="10">
        <v>0</v>
      </c>
      <c r="R511" s="7">
        <v>0</v>
      </c>
      <c r="S511" s="7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3.45</v>
      </c>
      <c r="AA511" s="10">
        <v>0</v>
      </c>
      <c r="AB511" s="14">
        <v>16.4</v>
      </c>
      <c r="AC511" s="10">
        <v>0</v>
      </c>
      <c r="AD511" s="14">
        <v>80.8</v>
      </c>
      <c r="AE511" s="14">
        <v>24.6</v>
      </c>
      <c r="AF511" s="14">
        <v>18</v>
      </c>
      <c r="AG511" s="10">
        <v>2.88</v>
      </c>
      <c r="AH511" s="14">
        <v>13.2</v>
      </c>
      <c r="AI511" s="14">
        <v>10.8</v>
      </c>
      <c r="AJ511" s="10">
        <v>8.81</v>
      </c>
      <c r="AK511" s="10">
        <v>1.17</v>
      </c>
      <c r="AL511" s="10">
        <v>0</v>
      </c>
      <c r="AM511" s="14">
        <v>40</v>
      </c>
      <c r="AN511" s="12">
        <v>0.5</v>
      </c>
      <c r="AO511" s="14">
        <v>19.7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</row>
    <row r="512" spans="1:49" s="16" customFormat="1" ht="12.75">
      <c r="A512" s="7" t="s">
        <v>979</v>
      </c>
      <c r="B512" s="20" t="s">
        <v>513</v>
      </c>
      <c r="C512" s="7" t="s">
        <v>83</v>
      </c>
      <c r="D512" s="8">
        <v>18.98634908089571</v>
      </c>
      <c r="E512" s="10">
        <v>5.24</v>
      </c>
      <c r="F512" s="10">
        <v>0</v>
      </c>
      <c r="G512" s="7">
        <v>9</v>
      </c>
      <c r="H512" s="7">
        <v>0</v>
      </c>
      <c r="I512" s="10">
        <v>0</v>
      </c>
      <c r="J512" s="7">
        <v>3</v>
      </c>
      <c r="K512" s="7">
        <v>0</v>
      </c>
      <c r="L512" s="10">
        <v>0</v>
      </c>
      <c r="M512" s="10">
        <v>0</v>
      </c>
      <c r="N512" s="7">
        <v>0</v>
      </c>
      <c r="O512" s="7">
        <v>0.25</v>
      </c>
      <c r="P512" s="11">
        <v>0.233</v>
      </c>
      <c r="Q512" s="10">
        <v>0</v>
      </c>
      <c r="R512" s="7">
        <v>0</v>
      </c>
      <c r="S512" s="7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9.88</v>
      </c>
      <c r="AA512" s="10">
        <v>0</v>
      </c>
      <c r="AB512" s="14">
        <v>35.6</v>
      </c>
      <c r="AC512" s="10">
        <v>0</v>
      </c>
      <c r="AD512" s="14">
        <v>48.2</v>
      </c>
      <c r="AE512" s="14">
        <v>14</v>
      </c>
      <c r="AF512" s="14">
        <v>10.7</v>
      </c>
      <c r="AG512" s="10">
        <v>3.04</v>
      </c>
      <c r="AH512" s="10">
        <v>8.38</v>
      </c>
      <c r="AI512" s="10">
        <v>6.35</v>
      </c>
      <c r="AJ512" s="10">
        <v>5.59</v>
      </c>
      <c r="AK512" s="10">
        <v>1.27</v>
      </c>
      <c r="AL512" s="10">
        <v>0</v>
      </c>
      <c r="AM512" s="14">
        <v>24.2</v>
      </c>
      <c r="AN512" s="12">
        <v>0.25</v>
      </c>
      <c r="AO512" s="14">
        <v>11.3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</row>
    <row r="513" spans="1:49" s="16" customFormat="1" ht="12.75">
      <c r="A513" s="7" t="s">
        <v>980</v>
      </c>
      <c r="B513" s="20" t="s">
        <v>513</v>
      </c>
      <c r="C513" s="7" t="s">
        <v>83</v>
      </c>
      <c r="D513" s="8">
        <v>14.54331085413003</v>
      </c>
      <c r="E513" s="10">
        <v>3.98</v>
      </c>
      <c r="F513" s="10">
        <v>0</v>
      </c>
      <c r="G513" s="7">
        <v>9</v>
      </c>
      <c r="H513" s="7">
        <v>0</v>
      </c>
      <c r="I513" s="10">
        <v>0</v>
      </c>
      <c r="J513" s="7">
        <v>3</v>
      </c>
      <c r="K513" s="7">
        <v>0</v>
      </c>
      <c r="L513" s="10">
        <v>0</v>
      </c>
      <c r="M513" s="10">
        <v>0</v>
      </c>
      <c r="N513" s="7">
        <v>0</v>
      </c>
      <c r="O513" s="7">
        <v>0.1875</v>
      </c>
      <c r="P513" s="11">
        <v>0.174</v>
      </c>
      <c r="Q513" s="10">
        <v>0</v>
      </c>
      <c r="R513" s="7">
        <v>0</v>
      </c>
      <c r="S513" s="7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4">
        <v>14.2</v>
      </c>
      <c r="AA513" s="10">
        <v>0</v>
      </c>
      <c r="AB513" s="14">
        <v>48.7</v>
      </c>
      <c r="AC513" s="10">
        <v>0</v>
      </c>
      <c r="AD513" s="14">
        <v>37.6</v>
      </c>
      <c r="AE513" s="14">
        <v>10.8</v>
      </c>
      <c r="AF513" s="10">
        <v>8.35</v>
      </c>
      <c r="AG513" s="10">
        <v>3.07</v>
      </c>
      <c r="AH513" s="10">
        <v>6.64</v>
      </c>
      <c r="AI513" s="10">
        <v>4.92</v>
      </c>
      <c r="AJ513" s="10">
        <v>4.42</v>
      </c>
      <c r="AK513" s="10">
        <v>1.29</v>
      </c>
      <c r="AL513" s="10">
        <v>0</v>
      </c>
      <c r="AM513" s="14">
        <v>18.9</v>
      </c>
      <c r="AN513" s="12">
        <v>0.1875</v>
      </c>
      <c r="AO513" s="10">
        <v>8.66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</row>
    <row r="514" spans="1:49" s="16" customFormat="1" ht="12.75">
      <c r="A514" s="7" t="s">
        <v>981</v>
      </c>
      <c r="B514" s="20" t="s">
        <v>513</v>
      </c>
      <c r="C514" s="7" t="s">
        <v>83</v>
      </c>
      <c r="D514" s="8">
        <v>27.40579316941555</v>
      </c>
      <c r="E514" s="10">
        <v>7.58</v>
      </c>
      <c r="F514" s="10">
        <v>0</v>
      </c>
      <c r="G514" s="7">
        <v>9</v>
      </c>
      <c r="H514" s="7">
        <v>0</v>
      </c>
      <c r="I514" s="10">
        <v>0</v>
      </c>
      <c r="J514" s="7">
        <v>3</v>
      </c>
      <c r="K514" s="7">
        <v>0</v>
      </c>
      <c r="L514" s="10">
        <v>0</v>
      </c>
      <c r="M514" s="10">
        <v>0</v>
      </c>
      <c r="N514" s="7">
        <v>0</v>
      </c>
      <c r="O514" s="7">
        <v>0.375</v>
      </c>
      <c r="P514" s="11">
        <v>0.349</v>
      </c>
      <c r="Q514" s="10">
        <v>0</v>
      </c>
      <c r="R514" s="7">
        <v>0</v>
      </c>
      <c r="S514" s="7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5.6</v>
      </c>
      <c r="AA514" s="10">
        <v>0</v>
      </c>
      <c r="AB514" s="14">
        <v>22.8</v>
      </c>
      <c r="AC514" s="10">
        <v>0</v>
      </c>
      <c r="AD514" s="14">
        <v>66.3</v>
      </c>
      <c r="AE514" s="14">
        <v>19.7</v>
      </c>
      <c r="AF514" s="14">
        <v>14.7</v>
      </c>
      <c r="AG514" s="10">
        <v>2.96</v>
      </c>
      <c r="AH514" s="14">
        <v>11.2</v>
      </c>
      <c r="AI514" s="10">
        <v>8.8</v>
      </c>
      <c r="AJ514" s="10">
        <v>7.45</v>
      </c>
      <c r="AK514" s="10">
        <v>1.21</v>
      </c>
      <c r="AL514" s="10">
        <v>0</v>
      </c>
      <c r="AM514" s="14">
        <v>33.1</v>
      </c>
      <c r="AN514" s="12">
        <v>0.375</v>
      </c>
      <c r="AO514" s="14">
        <v>15.8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</row>
    <row r="515" spans="1:49" s="16" customFormat="1" ht="12.75">
      <c r="A515" s="7" t="s">
        <v>982</v>
      </c>
      <c r="B515" s="20" t="s">
        <v>513</v>
      </c>
      <c r="C515" s="7" t="s">
        <v>83</v>
      </c>
      <c r="D515" s="8">
        <v>23.318458993215252</v>
      </c>
      <c r="E515" s="10">
        <v>6.43</v>
      </c>
      <c r="F515" s="10">
        <v>0</v>
      </c>
      <c r="G515" s="7">
        <v>9</v>
      </c>
      <c r="H515" s="7">
        <v>0</v>
      </c>
      <c r="I515" s="10">
        <v>0</v>
      </c>
      <c r="J515" s="7">
        <v>3</v>
      </c>
      <c r="K515" s="7">
        <v>0</v>
      </c>
      <c r="L515" s="10">
        <v>0</v>
      </c>
      <c r="M515" s="10">
        <v>0</v>
      </c>
      <c r="N515" s="7">
        <v>0</v>
      </c>
      <c r="O515" s="7">
        <v>0.3125</v>
      </c>
      <c r="P515" s="11">
        <v>0.291</v>
      </c>
      <c r="Q515" s="10">
        <v>0</v>
      </c>
      <c r="R515" s="7">
        <v>0</v>
      </c>
      <c r="S515" s="7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7.31</v>
      </c>
      <c r="AA515" s="10">
        <v>0</v>
      </c>
      <c r="AB515" s="14">
        <v>27.9</v>
      </c>
      <c r="AC515" s="10">
        <v>0</v>
      </c>
      <c r="AD515" s="14">
        <v>57.7</v>
      </c>
      <c r="AE515" s="14">
        <v>16.9</v>
      </c>
      <c r="AF515" s="14">
        <v>12.8</v>
      </c>
      <c r="AG515" s="10">
        <v>3</v>
      </c>
      <c r="AH515" s="10">
        <v>9.88</v>
      </c>
      <c r="AI515" s="10">
        <v>7.63</v>
      </c>
      <c r="AJ515" s="10">
        <v>6.59</v>
      </c>
      <c r="AK515" s="10">
        <v>1.24</v>
      </c>
      <c r="AL515" s="10">
        <v>0</v>
      </c>
      <c r="AM515" s="14">
        <v>28.9</v>
      </c>
      <c r="AN515" s="12">
        <v>0.3125</v>
      </c>
      <c r="AO515" s="14">
        <v>13.6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</row>
    <row r="516" spans="1:49" s="16" customFormat="1" ht="12.75">
      <c r="A516" s="7" t="s">
        <v>983</v>
      </c>
      <c r="B516" s="20" t="s">
        <v>513</v>
      </c>
      <c r="C516" s="7" t="s">
        <v>83</v>
      </c>
      <c r="D516" s="8">
        <v>41.91498320234726</v>
      </c>
      <c r="E516" s="14">
        <v>11.6</v>
      </c>
      <c r="F516" s="10">
        <v>0</v>
      </c>
      <c r="G516" s="7">
        <v>9</v>
      </c>
      <c r="H516" s="7">
        <v>0</v>
      </c>
      <c r="I516" s="10">
        <v>0</v>
      </c>
      <c r="J516" s="7">
        <v>5</v>
      </c>
      <c r="K516" s="7">
        <v>0</v>
      </c>
      <c r="L516" s="10">
        <v>0</v>
      </c>
      <c r="M516" s="10">
        <v>0</v>
      </c>
      <c r="N516" s="7">
        <v>0</v>
      </c>
      <c r="O516" s="7">
        <v>0.5</v>
      </c>
      <c r="P516" s="11">
        <v>0.465</v>
      </c>
      <c r="Q516" s="10">
        <v>0</v>
      </c>
      <c r="R516" s="7">
        <v>0</v>
      </c>
      <c r="S516" s="7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7.75</v>
      </c>
      <c r="AA516" s="10">
        <v>0</v>
      </c>
      <c r="AB516" s="14">
        <v>16.4</v>
      </c>
      <c r="AC516" s="10">
        <v>0</v>
      </c>
      <c r="AD516" s="7">
        <v>115</v>
      </c>
      <c r="AE516" s="14">
        <v>32.5</v>
      </c>
      <c r="AF516" s="14">
        <v>25.5</v>
      </c>
      <c r="AG516" s="10">
        <v>3.14</v>
      </c>
      <c r="AH516" s="14">
        <v>45.2</v>
      </c>
      <c r="AI516" s="14">
        <v>21.5</v>
      </c>
      <c r="AJ516" s="14">
        <v>18.1</v>
      </c>
      <c r="AK516" s="10">
        <v>1.97</v>
      </c>
      <c r="AL516" s="10">
        <v>0</v>
      </c>
      <c r="AM516" s="7">
        <v>109</v>
      </c>
      <c r="AN516" s="12">
        <v>0.5</v>
      </c>
      <c r="AO516" s="14">
        <v>35.6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</row>
    <row r="517" spans="1:49" s="16" customFormat="1" ht="12.75">
      <c r="A517" s="7" t="s">
        <v>984</v>
      </c>
      <c r="B517" s="20" t="s">
        <v>513</v>
      </c>
      <c r="C517" s="7" t="s">
        <v>83</v>
      </c>
      <c r="D517" s="8">
        <v>22.389126858673485</v>
      </c>
      <c r="E517" s="10">
        <v>6.17</v>
      </c>
      <c r="F517" s="10">
        <v>0</v>
      </c>
      <c r="G517" s="7">
        <v>9</v>
      </c>
      <c r="H517" s="7">
        <v>0</v>
      </c>
      <c r="I517" s="10">
        <v>0</v>
      </c>
      <c r="J517" s="7">
        <v>5</v>
      </c>
      <c r="K517" s="7">
        <v>0</v>
      </c>
      <c r="L517" s="10">
        <v>0</v>
      </c>
      <c r="M517" s="10">
        <v>0</v>
      </c>
      <c r="N517" s="7">
        <v>0</v>
      </c>
      <c r="O517" s="7">
        <v>0.25</v>
      </c>
      <c r="P517" s="11">
        <v>0.233</v>
      </c>
      <c r="Q517" s="10">
        <v>0</v>
      </c>
      <c r="R517" s="7">
        <v>0</v>
      </c>
      <c r="S517" s="7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4">
        <v>18.5</v>
      </c>
      <c r="AA517" s="10">
        <v>0</v>
      </c>
      <c r="AB517" s="14">
        <v>35.6</v>
      </c>
      <c r="AC517" s="10">
        <v>0</v>
      </c>
      <c r="AD517" s="14">
        <v>66.1</v>
      </c>
      <c r="AE517" s="14">
        <v>18.1</v>
      </c>
      <c r="AF517" s="14">
        <v>14.7</v>
      </c>
      <c r="AG517" s="10">
        <v>3.27</v>
      </c>
      <c r="AH517" s="14">
        <v>26.6</v>
      </c>
      <c r="AI517" s="14">
        <v>12</v>
      </c>
      <c r="AJ517" s="14">
        <v>10.6</v>
      </c>
      <c r="AK517" s="10">
        <v>2.08</v>
      </c>
      <c r="AL517" s="10">
        <v>0</v>
      </c>
      <c r="AM517" s="14">
        <v>61.2</v>
      </c>
      <c r="AN517" s="12">
        <v>0.25</v>
      </c>
      <c r="AO517" s="14">
        <v>19.4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</row>
    <row r="518" spans="1:49" s="16" customFormat="1" ht="12.75">
      <c r="A518" s="7" t="s">
        <v>985</v>
      </c>
      <c r="B518" s="20" t="s">
        <v>513</v>
      </c>
      <c r="C518" s="7" t="s">
        <v>83</v>
      </c>
      <c r="D518" s="8">
        <v>17.102199743018918</v>
      </c>
      <c r="E518" s="10">
        <v>4.67</v>
      </c>
      <c r="F518" s="10">
        <v>0</v>
      </c>
      <c r="G518" s="7">
        <v>9</v>
      </c>
      <c r="H518" s="7">
        <v>0</v>
      </c>
      <c r="I518" s="10">
        <v>0</v>
      </c>
      <c r="J518" s="7">
        <v>5</v>
      </c>
      <c r="K518" s="7">
        <v>0</v>
      </c>
      <c r="L518" s="10">
        <v>0</v>
      </c>
      <c r="M518" s="10">
        <v>0</v>
      </c>
      <c r="N518" s="7">
        <v>0</v>
      </c>
      <c r="O518" s="7">
        <v>0.1875</v>
      </c>
      <c r="P518" s="11">
        <v>0.174</v>
      </c>
      <c r="Q518" s="10">
        <v>0</v>
      </c>
      <c r="R518" s="7">
        <v>0</v>
      </c>
      <c r="S518" s="7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4">
        <v>25.7</v>
      </c>
      <c r="AA518" s="10">
        <v>0</v>
      </c>
      <c r="AB518" s="14">
        <v>48.7</v>
      </c>
      <c r="AC518" s="10">
        <v>0</v>
      </c>
      <c r="AD518" s="14">
        <v>51.1</v>
      </c>
      <c r="AE518" s="14">
        <v>13.8</v>
      </c>
      <c r="AF518" s="14">
        <v>11.4</v>
      </c>
      <c r="AG518" s="10">
        <v>3.31</v>
      </c>
      <c r="AH518" s="14">
        <v>20.7</v>
      </c>
      <c r="AI518" s="10">
        <v>9.25</v>
      </c>
      <c r="AJ518" s="10">
        <v>8.28</v>
      </c>
      <c r="AK518" s="10">
        <v>2.1</v>
      </c>
      <c r="AL518" s="10">
        <v>0</v>
      </c>
      <c r="AM518" s="14">
        <v>46.9</v>
      </c>
      <c r="AN518" s="12">
        <v>0.1875</v>
      </c>
      <c r="AO518" s="14">
        <v>14.8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</row>
    <row r="519" spans="1:49" s="16" customFormat="1" ht="12.75">
      <c r="A519" s="7" t="s">
        <v>986</v>
      </c>
      <c r="B519" s="20" t="s">
        <v>513</v>
      </c>
      <c r="C519" s="7" t="s">
        <v>83</v>
      </c>
      <c r="D519" s="8">
        <v>32.50995983608222</v>
      </c>
      <c r="E519" s="10">
        <v>8.97</v>
      </c>
      <c r="F519" s="10">
        <v>0</v>
      </c>
      <c r="G519" s="7">
        <v>9</v>
      </c>
      <c r="H519" s="7">
        <v>0</v>
      </c>
      <c r="I519" s="10">
        <v>0</v>
      </c>
      <c r="J519" s="7">
        <v>5</v>
      </c>
      <c r="K519" s="7">
        <v>0</v>
      </c>
      <c r="L519" s="10">
        <v>0</v>
      </c>
      <c r="M519" s="10">
        <v>0</v>
      </c>
      <c r="N519" s="7">
        <v>0</v>
      </c>
      <c r="O519" s="7">
        <v>0.375</v>
      </c>
      <c r="P519" s="11">
        <v>0.349</v>
      </c>
      <c r="Q519" s="10">
        <v>0</v>
      </c>
      <c r="R519" s="7">
        <v>0</v>
      </c>
      <c r="S519" s="7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4">
        <v>11.3</v>
      </c>
      <c r="AA519" s="10">
        <v>0</v>
      </c>
      <c r="AB519" s="14">
        <v>22.8</v>
      </c>
      <c r="AC519" s="10">
        <v>0</v>
      </c>
      <c r="AD519" s="14">
        <v>92.5</v>
      </c>
      <c r="AE519" s="14">
        <v>25.7</v>
      </c>
      <c r="AF519" s="14">
        <v>20.5</v>
      </c>
      <c r="AG519" s="10">
        <v>3.21</v>
      </c>
      <c r="AH519" s="14">
        <v>36.8</v>
      </c>
      <c r="AI519" s="14">
        <v>17.1</v>
      </c>
      <c r="AJ519" s="14">
        <v>14.7</v>
      </c>
      <c r="AK519" s="10">
        <v>2.03</v>
      </c>
      <c r="AL519" s="10">
        <v>0</v>
      </c>
      <c r="AM519" s="14">
        <v>86.9</v>
      </c>
      <c r="AN519" s="12">
        <v>0.375</v>
      </c>
      <c r="AO519" s="14">
        <v>27.9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</row>
    <row r="520" spans="1:49" s="16" customFormat="1" ht="12.75">
      <c r="A520" s="7" t="s">
        <v>987</v>
      </c>
      <c r="B520" s="20" t="s">
        <v>513</v>
      </c>
      <c r="C520" s="7" t="s">
        <v>83</v>
      </c>
      <c r="D520" s="8">
        <v>27.578736770993032</v>
      </c>
      <c r="E520" s="10">
        <v>7.59</v>
      </c>
      <c r="F520" s="10">
        <v>0</v>
      </c>
      <c r="G520" s="7">
        <v>9</v>
      </c>
      <c r="H520" s="7">
        <v>0</v>
      </c>
      <c r="I520" s="10">
        <v>0</v>
      </c>
      <c r="J520" s="7">
        <v>5</v>
      </c>
      <c r="K520" s="7">
        <v>0</v>
      </c>
      <c r="L520" s="10">
        <v>0</v>
      </c>
      <c r="M520" s="10">
        <v>0</v>
      </c>
      <c r="N520" s="7">
        <v>0</v>
      </c>
      <c r="O520" s="7">
        <v>0.3125</v>
      </c>
      <c r="P520" s="11">
        <v>0.291</v>
      </c>
      <c r="Q520" s="10">
        <v>0</v>
      </c>
      <c r="R520" s="7">
        <v>0</v>
      </c>
      <c r="S520" s="7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4">
        <v>14.2</v>
      </c>
      <c r="AA520" s="10">
        <v>0</v>
      </c>
      <c r="AB520" s="14">
        <v>27.9</v>
      </c>
      <c r="AC520" s="10">
        <v>0</v>
      </c>
      <c r="AD520" s="14">
        <v>79.8</v>
      </c>
      <c r="AE520" s="14">
        <v>22</v>
      </c>
      <c r="AF520" s="14">
        <v>17.7</v>
      </c>
      <c r="AG520" s="10">
        <v>3.24</v>
      </c>
      <c r="AH520" s="14">
        <v>32</v>
      </c>
      <c r="AI520" s="14">
        <v>14.6</v>
      </c>
      <c r="AJ520" s="14">
        <v>12.8</v>
      </c>
      <c r="AK520" s="10">
        <v>2.05</v>
      </c>
      <c r="AL520" s="10">
        <v>0</v>
      </c>
      <c r="AM520" s="14">
        <v>74.4</v>
      </c>
      <c r="AN520" s="12">
        <v>0.3125</v>
      </c>
      <c r="AO520" s="14">
        <v>23.8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0">
        <v>0</v>
      </c>
      <c r="AV520" s="10">
        <v>0</v>
      </c>
      <c r="AW520" s="10">
        <v>0</v>
      </c>
    </row>
    <row r="521" spans="1:49" s="16" customFormat="1" ht="12.75">
      <c r="A521" s="7" t="s">
        <v>988</v>
      </c>
      <c r="B521" s="20" t="s">
        <v>513</v>
      </c>
      <c r="C521" s="7" t="s">
        <v>83</v>
      </c>
      <c r="D521" s="8">
        <v>50.60419695746864</v>
      </c>
      <c r="E521" s="14">
        <v>14</v>
      </c>
      <c r="F521" s="10">
        <v>0</v>
      </c>
      <c r="G521" s="7">
        <v>9</v>
      </c>
      <c r="H521" s="7">
        <v>0</v>
      </c>
      <c r="I521" s="10">
        <v>0</v>
      </c>
      <c r="J521" s="7">
        <v>5</v>
      </c>
      <c r="K521" s="7">
        <v>0</v>
      </c>
      <c r="L521" s="10">
        <v>0</v>
      </c>
      <c r="M521" s="10">
        <v>0</v>
      </c>
      <c r="N521" s="7">
        <v>0</v>
      </c>
      <c r="O521" s="7">
        <v>0.625</v>
      </c>
      <c r="P521" s="11">
        <v>0.581</v>
      </c>
      <c r="Q521" s="10">
        <v>0</v>
      </c>
      <c r="R521" s="7">
        <v>0</v>
      </c>
      <c r="S521" s="7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5.61</v>
      </c>
      <c r="AA521" s="10">
        <v>0</v>
      </c>
      <c r="AB521" s="14">
        <v>12.5</v>
      </c>
      <c r="AC521" s="10">
        <v>0</v>
      </c>
      <c r="AD521" s="7">
        <v>133</v>
      </c>
      <c r="AE521" s="14">
        <v>38.5</v>
      </c>
      <c r="AF521" s="14">
        <v>29.6</v>
      </c>
      <c r="AG521" s="10">
        <v>3.08</v>
      </c>
      <c r="AH521" s="14">
        <v>52</v>
      </c>
      <c r="AI521" s="14">
        <v>25.3</v>
      </c>
      <c r="AJ521" s="14">
        <v>20.8</v>
      </c>
      <c r="AK521" s="10">
        <v>1.92</v>
      </c>
      <c r="AL521" s="10">
        <v>0</v>
      </c>
      <c r="AM521" s="7">
        <v>128</v>
      </c>
      <c r="AN521" s="12">
        <v>0.625</v>
      </c>
      <c r="AO521" s="14">
        <v>42.5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</row>
    <row r="522" spans="1:49" s="16" customFormat="1" ht="12.75">
      <c r="A522" s="7" t="s">
        <v>989</v>
      </c>
      <c r="B522" s="20" t="s">
        <v>513</v>
      </c>
      <c r="C522" s="7" t="s">
        <v>83</v>
      </c>
      <c r="D522" s="8">
        <v>48.720538757902816</v>
      </c>
      <c r="E522" s="14">
        <v>13.5</v>
      </c>
      <c r="F522" s="10">
        <v>0</v>
      </c>
      <c r="G522" s="7">
        <v>9</v>
      </c>
      <c r="H522" s="7">
        <v>0</v>
      </c>
      <c r="I522" s="10">
        <v>0</v>
      </c>
      <c r="J522" s="7">
        <v>7</v>
      </c>
      <c r="K522" s="7">
        <v>0</v>
      </c>
      <c r="L522" s="10">
        <v>0</v>
      </c>
      <c r="M522" s="10">
        <v>0</v>
      </c>
      <c r="N522" s="7">
        <v>0</v>
      </c>
      <c r="O522" s="7">
        <v>0.5</v>
      </c>
      <c r="P522" s="11">
        <v>0.465</v>
      </c>
      <c r="Q522" s="10">
        <v>0</v>
      </c>
      <c r="R522" s="7">
        <v>0</v>
      </c>
      <c r="S522" s="7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4">
        <v>12.1</v>
      </c>
      <c r="AA522" s="10">
        <v>0</v>
      </c>
      <c r="AB522" s="14">
        <v>16.4</v>
      </c>
      <c r="AC522" s="10">
        <v>0</v>
      </c>
      <c r="AD522" s="7">
        <v>149</v>
      </c>
      <c r="AE522" s="14">
        <v>40.5</v>
      </c>
      <c r="AF522" s="14">
        <v>33</v>
      </c>
      <c r="AG522" s="10">
        <v>3.32</v>
      </c>
      <c r="AH522" s="7">
        <v>100</v>
      </c>
      <c r="AI522" s="14">
        <v>34</v>
      </c>
      <c r="AJ522" s="14">
        <v>28.7</v>
      </c>
      <c r="AK522" s="10">
        <v>2.73</v>
      </c>
      <c r="AL522" s="10">
        <v>0</v>
      </c>
      <c r="AM522" s="7">
        <v>197</v>
      </c>
      <c r="AN522" s="12">
        <v>0.5</v>
      </c>
      <c r="AO522" s="14">
        <v>51.5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  <c r="AU522" s="10">
        <v>0</v>
      </c>
      <c r="AV522" s="10">
        <v>0</v>
      </c>
      <c r="AW522" s="10">
        <v>0</v>
      </c>
    </row>
    <row r="523" spans="1:49" s="16" customFormat="1" ht="12.75">
      <c r="A523" s="7" t="s">
        <v>990</v>
      </c>
      <c r="B523" s="20" t="s">
        <v>513</v>
      </c>
      <c r="C523" s="7" t="s">
        <v>83</v>
      </c>
      <c r="D523" s="8">
        <v>25.791904636451264</v>
      </c>
      <c r="E523" s="10">
        <v>7.1</v>
      </c>
      <c r="F523" s="10">
        <v>0</v>
      </c>
      <c r="G523" s="7">
        <v>9</v>
      </c>
      <c r="H523" s="7">
        <v>0</v>
      </c>
      <c r="I523" s="10">
        <v>0</v>
      </c>
      <c r="J523" s="7">
        <v>7</v>
      </c>
      <c r="K523" s="7">
        <v>0</v>
      </c>
      <c r="L523" s="10">
        <v>0</v>
      </c>
      <c r="M523" s="10">
        <v>0</v>
      </c>
      <c r="N523" s="7">
        <v>0</v>
      </c>
      <c r="O523" s="7">
        <v>0.25</v>
      </c>
      <c r="P523" s="11">
        <v>0.233</v>
      </c>
      <c r="Q523" s="10">
        <v>0</v>
      </c>
      <c r="R523" s="7">
        <v>0</v>
      </c>
      <c r="S523" s="7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4">
        <v>27</v>
      </c>
      <c r="AA523" s="10">
        <v>0</v>
      </c>
      <c r="AB523" s="14">
        <v>35.6</v>
      </c>
      <c r="AC523" s="10">
        <v>0</v>
      </c>
      <c r="AD523" s="14">
        <v>84.1</v>
      </c>
      <c r="AE523" s="14">
        <v>22.2</v>
      </c>
      <c r="AF523" s="14">
        <v>18.7</v>
      </c>
      <c r="AG523" s="10">
        <v>3.44</v>
      </c>
      <c r="AH523" s="14">
        <v>57.2</v>
      </c>
      <c r="AI523" s="14">
        <v>18.7</v>
      </c>
      <c r="AJ523" s="14">
        <v>16.3</v>
      </c>
      <c r="AK523" s="10">
        <v>2.84</v>
      </c>
      <c r="AL523" s="10">
        <v>0</v>
      </c>
      <c r="AM523" s="7">
        <v>107</v>
      </c>
      <c r="AN523" s="12">
        <v>0.25</v>
      </c>
      <c r="AO523" s="14">
        <v>27.6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  <c r="AU523" s="10">
        <v>0</v>
      </c>
      <c r="AV523" s="10">
        <v>0</v>
      </c>
      <c r="AW523" s="10">
        <v>0</v>
      </c>
    </row>
    <row r="524" spans="1:49" s="16" customFormat="1" ht="12.75">
      <c r="A524" s="7" t="s">
        <v>991</v>
      </c>
      <c r="B524" s="20" t="s">
        <v>513</v>
      </c>
      <c r="C524" s="7" t="s">
        <v>83</v>
      </c>
      <c r="D524" s="8">
        <v>19.66108863190781</v>
      </c>
      <c r="E524" s="10">
        <v>5.37</v>
      </c>
      <c r="F524" s="10">
        <v>0</v>
      </c>
      <c r="G524" s="7">
        <v>9</v>
      </c>
      <c r="H524" s="7">
        <v>0</v>
      </c>
      <c r="I524" s="10">
        <v>0</v>
      </c>
      <c r="J524" s="7">
        <v>7</v>
      </c>
      <c r="K524" s="7">
        <v>0</v>
      </c>
      <c r="L524" s="10">
        <v>0</v>
      </c>
      <c r="M524" s="10">
        <v>0</v>
      </c>
      <c r="N524" s="7">
        <v>0</v>
      </c>
      <c r="O524" s="7">
        <v>0.1875</v>
      </c>
      <c r="P524" s="11">
        <v>0.174</v>
      </c>
      <c r="Q524" s="10">
        <v>0</v>
      </c>
      <c r="R524" s="7">
        <v>0</v>
      </c>
      <c r="S524" s="7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4">
        <v>37.2</v>
      </c>
      <c r="AA524" s="10">
        <v>0</v>
      </c>
      <c r="AB524" s="14">
        <v>48.7</v>
      </c>
      <c r="AC524" s="10">
        <v>0</v>
      </c>
      <c r="AD524" s="14">
        <v>64.7</v>
      </c>
      <c r="AE524" s="14">
        <v>16.9</v>
      </c>
      <c r="AF524" s="14">
        <v>14.4</v>
      </c>
      <c r="AG524" s="10">
        <v>3.47</v>
      </c>
      <c r="AH524" s="14">
        <v>44.1</v>
      </c>
      <c r="AI524" s="14">
        <v>14.3</v>
      </c>
      <c r="AJ524" s="14">
        <v>12.6</v>
      </c>
      <c r="AK524" s="10">
        <v>2.87</v>
      </c>
      <c r="AL524" s="10">
        <v>0</v>
      </c>
      <c r="AM524" s="14">
        <v>81.7</v>
      </c>
      <c r="AN524" s="12">
        <v>0.1875</v>
      </c>
      <c r="AO524" s="14">
        <v>20.9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0">
        <v>0</v>
      </c>
      <c r="AV524" s="10">
        <v>0</v>
      </c>
      <c r="AW524" s="10">
        <v>0</v>
      </c>
    </row>
    <row r="525" spans="1:49" s="16" customFormat="1" ht="12.75">
      <c r="A525" s="7" t="s">
        <v>992</v>
      </c>
      <c r="B525" s="20" t="s">
        <v>513</v>
      </c>
      <c r="C525" s="7" t="s">
        <v>83</v>
      </c>
      <c r="D525" s="8">
        <v>37.61412650274888</v>
      </c>
      <c r="E525" s="14">
        <v>10.4</v>
      </c>
      <c r="F525" s="10">
        <v>0</v>
      </c>
      <c r="G525" s="7">
        <v>9</v>
      </c>
      <c r="H525" s="7">
        <v>0</v>
      </c>
      <c r="I525" s="10">
        <v>0</v>
      </c>
      <c r="J525" s="7">
        <v>7</v>
      </c>
      <c r="K525" s="7">
        <v>0</v>
      </c>
      <c r="L525" s="10">
        <v>0</v>
      </c>
      <c r="M525" s="10">
        <v>0</v>
      </c>
      <c r="N525" s="7">
        <v>0</v>
      </c>
      <c r="O525" s="7">
        <v>0.375</v>
      </c>
      <c r="P525" s="11">
        <v>0.349</v>
      </c>
      <c r="Q525" s="10">
        <v>0</v>
      </c>
      <c r="R525" s="7">
        <v>0</v>
      </c>
      <c r="S525" s="7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4">
        <v>17.1</v>
      </c>
      <c r="AA525" s="10">
        <v>0</v>
      </c>
      <c r="AB525" s="14">
        <v>22.8</v>
      </c>
      <c r="AC525" s="10">
        <v>0</v>
      </c>
      <c r="AD525" s="7">
        <v>119</v>
      </c>
      <c r="AE525" s="14">
        <v>31.8</v>
      </c>
      <c r="AF525" s="14">
        <v>26.4</v>
      </c>
      <c r="AG525" s="10">
        <v>3.38</v>
      </c>
      <c r="AH525" s="14">
        <v>80.4</v>
      </c>
      <c r="AI525" s="14">
        <v>26.7</v>
      </c>
      <c r="AJ525" s="14">
        <v>23</v>
      </c>
      <c r="AK525" s="10">
        <v>2.78</v>
      </c>
      <c r="AL525" s="10">
        <v>0</v>
      </c>
      <c r="AM525" s="7">
        <v>154</v>
      </c>
      <c r="AN525" s="12">
        <v>0.375</v>
      </c>
      <c r="AO525" s="14">
        <v>40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  <c r="AU525" s="10">
        <v>0</v>
      </c>
      <c r="AV525" s="10">
        <v>0</v>
      </c>
      <c r="AW525" s="10">
        <v>0</v>
      </c>
    </row>
    <row r="526" spans="1:49" s="16" customFormat="1" ht="12.75">
      <c r="A526" s="7" t="s">
        <v>993</v>
      </c>
      <c r="B526" s="20" t="s">
        <v>513</v>
      </c>
      <c r="C526" s="7" t="s">
        <v>83</v>
      </c>
      <c r="D526" s="8">
        <v>31.83901454877081</v>
      </c>
      <c r="E526" s="10">
        <v>8.76</v>
      </c>
      <c r="F526" s="10">
        <v>0</v>
      </c>
      <c r="G526" s="7">
        <v>9</v>
      </c>
      <c r="H526" s="7">
        <v>0</v>
      </c>
      <c r="I526" s="10">
        <v>0</v>
      </c>
      <c r="J526" s="7">
        <v>7</v>
      </c>
      <c r="K526" s="7">
        <v>0</v>
      </c>
      <c r="L526" s="10">
        <v>0</v>
      </c>
      <c r="M526" s="10">
        <v>0</v>
      </c>
      <c r="N526" s="7">
        <v>0</v>
      </c>
      <c r="O526" s="7">
        <v>0.3125</v>
      </c>
      <c r="P526" s="11">
        <v>0.291</v>
      </c>
      <c r="Q526" s="10">
        <v>0</v>
      </c>
      <c r="R526" s="7">
        <v>0</v>
      </c>
      <c r="S526" s="7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4">
        <v>21.1</v>
      </c>
      <c r="AA526" s="10">
        <v>0</v>
      </c>
      <c r="AB526" s="14">
        <v>27.9</v>
      </c>
      <c r="AC526" s="10">
        <v>0</v>
      </c>
      <c r="AD526" s="7">
        <v>102</v>
      </c>
      <c r="AE526" s="14">
        <v>27.1</v>
      </c>
      <c r="AF526" s="14">
        <v>22.6</v>
      </c>
      <c r="AG526" s="10">
        <v>3.41</v>
      </c>
      <c r="AH526" s="14">
        <v>69.2</v>
      </c>
      <c r="AI526" s="14">
        <v>22.8</v>
      </c>
      <c r="AJ526" s="14">
        <v>19.8</v>
      </c>
      <c r="AK526" s="10">
        <v>2.81</v>
      </c>
      <c r="AL526" s="10">
        <v>0</v>
      </c>
      <c r="AM526" s="7">
        <v>131</v>
      </c>
      <c r="AN526" s="12">
        <v>0.3125</v>
      </c>
      <c r="AO526" s="14">
        <v>33.9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  <c r="AU526" s="10">
        <v>0</v>
      </c>
      <c r="AV526" s="10">
        <v>0</v>
      </c>
      <c r="AW526" s="10">
        <v>0</v>
      </c>
    </row>
    <row r="527" spans="1:49" s="16" customFormat="1" ht="12.75">
      <c r="A527" s="7" t="s">
        <v>994</v>
      </c>
      <c r="B527" s="20" t="s">
        <v>513</v>
      </c>
      <c r="C527" s="7" t="s">
        <v>83</v>
      </c>
      <c r="D527" s="8">
        <v>59.11114140191308</v>
      </c>
      <c r="E527" s="14">
        <v>16.4</v>
      </c>
      <c r="F527" s="10">
        <v>0</v>
      </c>
      <c r="G527" s="7">
        <v>9</v>
      </c>
      <c r="H527" s="7">
        <v>0</v>
      </c>
      <c r="I527" s="10">
        <v>0</v>
      </c>
      <c r="J527" s="7">
        <v>7</v>
      </c>
      <c r="K527" s="7">
        <v>0</v>
      </c>
      <c r="L527" s="10">
        <v>0</v>
      </c>
      <c r="M527" s="10">
        <v>0</v>
      </c>
      <c r="N527" s="7">
        <v>0</v>
      </c>
      <c r="O527" s="7">
        <v>0.625</v>
      </c>
      <c r="P527" s="11">
        <v>0.581</v>
      </c>
      <c r="Q527" s="10">
        <v>0</v>
      </c>
      <c r="R527" s="7">
        <v>0</v>
      </c>
      <c r="S527" s="7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9.05</v>
      </c>
      <c r="AA527" s="10">
        <v>0</v>
      </c>
      <c r="AB527" s="14">
        <v>12.5</v>
      </c>
      <c r="AC527" s="10">
        <v>0</v>
      </c>
      <c r="AD527" s="7">
        <v>174</v>
      </c>
      <c r="AE527" s="14">
        <v>48.3</v>
      </c>
      <c r="AF527" s="14">
        <v>38.7</v>
      </c>
      <c r="AG527" s="10">
        <v>3.26</v>
      </c>
      <c r="AH527" s="7">
        <v>117</v>
      </c>
      <c r="AI527" s="14">
        <v>40.5</v>
      </c>
      <c r="AJ527" s="14">
        <v>33.5</v>
      </c>
      <c r="AK527" s="10">
        <v>2.68</v>
      </c>
      <c r="AL527" s="10">
        <v>0</v>
      </c>
      <c r="AM527" s="7">
        <v>235</v>
      </c>
      <c r="AN527" s="12">
        <v>0.625</v>
      </c>
      <c r="AO527" s="14">
        <v>62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</row>
    <row r="528" spans="1:49" s="16" customFormat="1" ht="12.75">
      <c r="A528" s="66" t="s">
        <v>995</v>
      </c>
      <c r="B528" s="20" t="s">
        <v>513</v>
      </c>
      <c r="C528" s="7" t="s">
        <v>83</v>
      </c>
      <c r="D528" s="8">
        <v>55.52609431345838</v>
      </c>
      <c r="E528" s="14">
        <v>15.3</v>
      </c>
      <c r="F528" s="10">
        <v>0</v>
      </c>
      <c r="G528" s="7">
        <v>9</v>
      </c>
      <c r="H528" s="7">
        <v>0</v>
      </c>
      <c r="I528" s="10">
        <v>0</v>
      </c>
      <c r="J528" s="7">
        <v>9</v>
      </c>
      <c r="K528" s="7">
        <v>0</v>
      </c>
      <c r="L528" s="10">
        <v>0</v>
      </c>
      <c r="M528" s="10">
        <v>0</v>
      </c>
      <c r="N528" s="7">
        <v>0</v>
      </c>
      <c r="O528" s="7">
        <v>0.5</v>
      </c>
      <c r="P528" s="11">
        <v>0.465</v>
      </c>
      <c r="Q528" s="10">
        <v>0</v>
      </c>
      <c r="R528" s="7">
        <v>0</v>
      </c>
      <c r="S528" s="7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4">
        <v>16.4</v>
      </c>
      <c r="AA528" s="10">
        <v>0</v>
      </c>
      <c r="AB528" s="14">
        <v>16.4</v>
      </c>
      <c r="AC528" s="10">
        <v>0</v>
      </c>
      <c r="AD528" s="7">
        <v>183</v>
      </c>
      <c r="AE528" s="14">
        <v>48.4</v>
      </c>
      <c r="AF528" s="14">
        <v>40.6</v>
      </c>
      <c r="AG528" s="10">
        <v>3.45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7">
        <v>296</v>
      </c>
      <c r="AN528" s="10">
        <v>0</v>
      </c>
      <c r="AO528" s="14">
        <v>67.4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  <c r="AU528" s="10">
        <v>0</v>
      </c>
      <c r="AV528" s="10">
        <v>0</v>
      </c>
      <c r="AW528" s="10">
        <v>0</v>
      </c>
    </row>
    <row r="529" spans="1:49" s="16" customFormat="1" ht="12.75">
      <c r="A529" s="66" t="s">
        <v>996</v>
      </c>
      <c r="B529" s="20" t="s">
        <v>513</v>
      </c>
      <c r="C529" s="7" t="s">
        <v>83</v>
      </c>
      <c r="D529" s="8">
        <v>29.194682414229042</v>
      </c>
      <c r="E529" s="10">
        <v>8.03</v>
      </c>
      <c r="F529" s="10">
        <v>0</v>
      </c>
      <c r="G529" s="7">
        <v>9</v>
      </c>
      <c r="H529" s="7">
        <v>0</v>
      </c>
      <c r="I529" s="10">
        <v>0</v>
      </c>
      <c r="J529" s="7">
        <v>9</v>
      </c>
      <c r="K529" s="7">
        <v>0</v>
      </c>
      <c r="L529" s="10">
        <v>0</v>
      </c>
      <c r="M529" s="10">
        <v>0</v>
      </c>
      <c r="N529" s="7">
        <v>0</v>
      </c>
      <c r="O529" s="7">
        <v>0.25</v>
      </c>
      <c r="P529" s="11">
        <v>0.233</v>
      </c>
      <c r="Q529" s="10">
        <v>0</v>
      </c>
      <c r="R529" s="7">
        <v>0</v>
      </c>
      <c r="S529" s="7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4">
        <v>35.6</v>
      </c>
      <c r="AA529" s="10">
        <v>0</v>
      </c>
      <c r="AB529" s="14">
        <v>35.6</v>
      </c>
      <c r="AC529" s="10">
        <v>0</v>
      </c>
      <c r="AD529" s="7">
        <v>102</v>
      </c>
      <c r="AE529" s="14">
        <v>26.2</v>
      </c>
      <c r="AF529" s="14">
        <v>22.7</v>
      </c>
      <c r="AG529" s="10">
        <v>3.56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7">
        <v>159</v>
      </c>
      <c r="AN529" s="10">
        <v>0</v>
      </c>
      <c r="AO529" s="14">
        <v>35.8</v>
      </c>
      <c r="AP529" s="10">
        <v>0</v>
      </c>
      <c r="AQ529" s="10">
        <v>0</v>
      </c>
      <c r="AR529" s="10">
        <v>0</v>
      </c>
      <c r="AS529" s="10">
        <v>0</v>
      </c>
      <c r="AT529" s="10">
        <v>0</v>
      </c>
      <c r="AU529" s="10">
        <v>0</v>
      </c>
      <c r="AV529" s="10">
        <v>0</v>
      </c>
      <c r="AW529" s="10">
        <v>0</v>
      </c>
    </row>
    <row r="530" spans="1:49" s="16" customFormat="1" ht="12.75">
      <c r="A530" s="20" t="s">
        <v>997</v>
      </c>
      <c r="B530" s="20" t="s">
        <v>513</v>
      </c>
      <c r="C530" s="7" t="s">
        <v>83</v>
      </c>
      <c r="D530" s="8">
        <v>14.95459519442816</v>
      </c>
      <c r="E530" s="10">
        <v>4.09</v>
      </c>
      <c r="F530" s="10">
        <v>0</v>
      </c>
      <c r="G530" s="7">
        <v>9</v>
      </c>
      <c r="H530" s="7">
        <v>0</v>
      </c>
      <c r="I530" s="10">
        <v>0</v>
      </c>
      <c r="J530" s="7">
        <v>9</v>
      </c>
      <c r="K530" s="7">
        <v>0</v>
      </c>
      <c r="L530" s="10">
        <v>0</v>
      </c>
      <c r="M530" s="10">
        <v>0</v>
      </c>
      <c r="N530" s="7">
        <v>0</v>
      </c>
      <c r="O530" s="7">
        <v>0.125</v>
      </c>
      <c r="P530" s="11">
        <v>0.116</v>
      </c>
      <c r="Q530" s="10">
        <v>0</v>
      </c>
      <c r="R530" s="7">
        <v>0</v>
      </c>
      <c r="S530" s="7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4">
        <v>74.6</v>
      </c>
      <c r="AA530" s="10">
        <v>0</v>
      </c>
      <c r="AB530" s="14">
        <v>74.6</v>
      </c>
      <c r="AC530" s="10">
        <v>0</v>
      </c>
      <c r="AD530" s="14">
        <v>53.5</v>
      </c>
      <c r="AE530" s="14">
        <v>13.6</v>
      </c>
      <c r="AF530" s="14">
        <v>11.9</v>
      </c>
      <c r="AG530" s="10">
        <v>3.62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4">
        <v>82</v>
      </c>
      <c r="AN530" s="10">
        <v>0</v>
      </c>
      <c r="AO530" s="14">
        <v>18.3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</row>
    <row r="531" spans="1:49" s="16" customFormat="1" ht="12.75">
      <c r="A531" s="66" t="s">
        <v>998</v>
      </c>
      <c r="B531" s="20" t="s">
        <v>513</v>
      </c>
      <c r="C531" s="7" t="s">
        <v>83</v>
      </c>
      <c r="D531" s="8">
        <v>22.16346418746336</v>
      </c>
      <c r="E531" s="10">
        <v>6.06</v>
      </c>
      <c r="F531" s="10">
        <v>0</v>
      </c>
      <c r="G531" s="7">
        <v>9</v>
      </c>
      <c r="H531" s="7">
        <v>0</v>
      </c>
      <c r="I531" s="10">
        <v>0</v>
      </c>
      <c r="J531" s="7">
        <v>9</v>
      </c>
      <c r="K531" s="7">
        <v>0</v>
      </c>
      <c r="L531" s="10">
        <v>0</v>
      </c>
      <c r="M531" s="10">
        <v>0</v>
      </c>
      <c r="N531" s="7">
        <v>0</v>
      </c>
      <c r="O531" s="7">
        <v>0.1875</v>
      </c>
      <c r="P531" s="11">
        <v>0.174</v>
      </c>
      <c r="Q531" s="10">
        <v>0</v>
      </c>
      <c r="R531" s="7">
        <v>0</v>
      </c>
      <c r="S531" s="7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4">
        <v>48.7</v>
      </c>
      <c r="AA531" s="10">
        <v>0</v>
      </c>
      <c r="AB531" s="14">
        <v>48.7</v>
      </c>
      <c r="AC531" s="10">
        <v>0</v>
      </c>
      <c r="AD531" s="14">
        <v>78.2</v>
      </c>
      <c r="AE531" s="14">
        <v>20</v>
      </c>
      <c r="AF531" s="14">
        <v>17.4</v>
      </c>
      <c r="AG531" s="10">
        <v>3.59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7">
        <v>121</v>
      </c>
      <c r="AN531" s="10">
        <v>0</v>
      </c>
      <c r="AO531" s="14">
        <v>27.1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  <c r="AU531" s="10">
        <v>0</v>
      </c>
      <c r="AV531" s="10">
        <v>0</v>
      </c>
      <c r="AW531" s="10">
        <v>0</v>
      </c>
    </row>
    <row r="532" spans="1:49" s="16" customFormat="1" ht="12.75">
      <c r="A532" s="66" t="s">
        <v>999</v>
      </c>
      <c r="B532" s="20" t="s">
        <v>513</v>
      </c>
      <c r="C532" s="7" t="s">
        <v>83</v>
      </c>
      <c r="D532" s="8">
        <v>42.718293169415546</v>
      </c>
      <c r="E532" s="14">
        <v>11.8</v>
      </c>
      <c r="F532" s="10">
        <v>0</v>
      </c>
      <c r="G532" s="7">
        <v>9</v>
      </c>
      <c r="H532" s="7">
        <v>0</v>
      </c>
      <c r="I532" s="10">
        <v>0</v>
      </c>
      <c r="J532" s="7">
        <v>9</v>
      </c>
      <c r="K532" s="7">
        <v>0</v>
      </c>
      <c r="L532" s="10">
        <v>0</v>
      </c>
      <c r="M532" s="10">
        <v>0</v>
      </c>
      <c r="N532" s="7">
        <v>0</v>
      </c>
      <c r="O532" s="7">
        <v>0.375</v>
      </c>
      <c r="P532" s="11">
        <v>0.349</v>
      </c>
      <c r="Q532" s="10">
        <v>0</v>
      </c>
      <c r="R532" s="7">
        <v>0</v>
      </c>
      <c r="S532" s="7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4">
        <v>22.8</v>
      </c>
      <c r="AA532" s="10">
        <v>0</v>
      </c>
      <c r="AB532" s="14">
        <v>22.8</v>
      </c>
      <c r="AC532" s="10">
        <v>0</v>
      </c>
      <c r="AD532" s="7">
        <v>145</v>
      </c>
      <c r="AE532" s="14">
        <v>37.8</v>
      </c>
      <c r="AF532" s="14">
        <v>32.2</v>
      </c>
      <c r="AG532" s="10">
        <v>3.51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7">
        <v>231</v>
      </c>
      <c r="AN532" s="10">
        <v>0</v>
      </c>
      <c r="AO532" s="14">
        <v>52.1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0">
        <v>0</v>
      </c>
      <c r="AV532" s="10">
        <v>0</v>
      </c>
      <c r="AW532" s="10">
        <v>0</v>
      </c>
    </row>
    <row r="533" spans="1:49" s="16" customFormat="1" ht="12.75">
      <c r="A533" s="66" t="s">
        <v>1000</v>
      </c>
      <c r="B533" s="20" t="s">
        <v>513</v>
      </c>
      <c r="C533" s="7" t="s">
        <v>83</v>
      </c>
      <c r="D533" s="8">
        <v>36.04596399321525</v>
      </c>
      <c r="E533" s="10">
        <v>9.92</v>
      </c>
      <c r="F533" s="10">
        <v>0</v>
      </c>
      <c r="G533" s="7">
        <v>9</v>
      </c>
      <c r="H533" s="7">
        <v>0</v>
      </c>
      <c r="I533" s="10">
        <v>0</v>
      </c>
      <c r="J533" s="7">
        <v>9</v>
      </c>
      <c r="K533" s="7">
        <v>0</v>
      </c>
      <c r="L533" s="10">
        <v>0</v>
      </c>
      <c r="M533" s="10">
        <v>0</v>
      </c>
      <c r="N533" s="7">
        <v>0</v>
      </c>
      <c r="O533" s="7">
        <v>0.3125</v>
      </c>
      <c r="P533" s="11">
        <v>0.291</v>
      </c>
      <c r="Q533" s="10">
        <v>0</v>
      </c>
      <c r="R533" s="7">
        <v>0</v>
      </c>
      <c r="S533" s="7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4">
        <v>27.9</v>
      </c>
      <c r="AA533" s="10">
        <v>0</v>
      </c>
      <c r="AB533" s="14">
        <v>27.9</v>
      </c>
      <c r="AC533" s="10">
        <v>0</v>
      </c>
      <c r="AD533" s="7">
        <v>124</v>
      </c>
      <c r="AE533" s="14">
        <v>32.1</v>
      </c>
      <c r="AF533" s="14">
        <v>27.6</v>
      </c>
      <c r="AG533" s="10">
        <v>3.54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7">
        <v>196</v>
      </c>
      <c r="AN533" s="10">
        <v>0</v>
      </c>
      <c r="AO533" s="14">
        <v>44</v>
      </c>
      <c r="AP533" s="10">
        <v>0</v>
      </c>
      <c r="AQ533" s="10">
        <v>0</v>
      </c>
      <c r="AR533" s="10">
        <v>0</v>
      </c>
      <c r="AS533" s="10">
        <v>0</v>
      </c>
      <c r="AT533" s="10">
        <v>0</v>
      </c>
      <c r="AU533" s="10">
        <v>0</v>
      </c>
      <c r="AV533" s="10">
        <v>0</v>
      </c>
      <c r="AW533" s="10">
        <v>0</v>
      </c>
    </row>
    <row r="534" spans="1:49" s="16" customFormat="1" ht="12.75">
      <c r="A534" s="20" t="s">
        <v>1001</v>
      </c>
      <c r="B534" s="20" t="s">
        <v>513</v>
      </c>
      <c r="C534" s="7" t="s">
        <v>83</v>
      </c>
      <c r="D534" s="8">
        <v>67.61808584635753</v>
      </c>
      <c r="E534" s="14">
        <v>18.7</v>
      </c>
      <c r="F534" s="10">
        <v>0</v>
      </c>
      <c r="G534" s="7">
        <v>9</v>
      </c>
      <c r="H534" s="7">
        <v>0</v>
      </c>
      <c r="I534" s="10">
        <v>0</v>
      </c>
      <c r="J534" s="7">
        <v>9</v>
      </c>
      <c r="K534" s="7">
        <v>0</v>
      </c>
      <c r="L534" s="10">
        <v>0</v>
      </c>
      <c r="M534" s="10">
        <v>0</v>
      </c>
      <c r="N534" s="7">
        <v>0</v>
      </c>
      <c r="O534" s="7">
        <v>0.625</v>
      </c>
      <c r="P534" s="11">
        <v>0.581</v>
      </c>
      <c r="Q534" s="10">
        <v>0</v>
      </c>
      <c r="R534" s="7">
        <v>0</v>
      </c>
      <c r="S534" s="7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4">
        <v>12.5</v>
      </c>
      <c r="AA534" s="10">
        <v>0</v>
      </c>
      <c r="AB534" s="14">
        <v>12.5</v>
      </c>
      <c r="AC534" s="10">
        <v>0</v>
      </c>
      <c r="AD534" s="7">
        <v>216</v>
      </c>
      <c r="AE534" s="14">
        <v>58.1</v>
      </c>
      <c r="AF534" s="14">
        <v>47.9</v>
      </c>
      <c r="AG534" s="10">
        <v>3.4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7">
        <v>356</v>
      </c>
      <c r="AN534" s="10">
        <v>0</v>
      </c>
      <c r="AO534" s="14">
        <v>81.6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  <c r="AU534" s="10">
        <v>0</v>
      </c>
      <c r="AV534" s="10">
        <v>0</v>
      </c>
      <c r="AW534" s="10">
        <v>0</v>
      </c>
    </row>
    <row r="535" spans="1:49" s="16" customFormat="1" ht="12.75">
      <c r="A535" s="7" t="s">
        <v>126</v>
      </c>
      <c r="B535" s="4" t="s">
        <v>127</v>
      </c>
      <c r="C535" s="7" t="s">
        <v>83</v>
      </c>
      <c r="D535" s="9">
        <v>7.5</v>
      </c>
      <c r="E535" s="9">
        <v>2.22</v>
      </c>
      <c r="F535" s="8">
        <v>10</v>
      </c>
      <c r="G535" s="4">
        <v>0</v>
      </c>
      <c r="H535" s="7">
        <v>0</v>
      </c>
      <c r="I535" s="10">
        <v>2.69</v>
      </c>
      <c r="J535" s="7">
        <v>0</v>
      </c>
      <c r="K535" s="7">
        <v>0</v>
      </c>
      <c r="L535" s="11">
        <v>0.13</v>
      </c>
      <c r="M535" s="11">
        <v>0.173</v>
      </c>
      <c r="N535" s="7">
        <v>0</v>
      </c>
      <c r="O535" s="7">
        <v>0</v>
      </c>
      <c r="P535" s="10">
        <v>0</v>
      </c>
      <c r="Q535" s="11">
        <v>0.438</v>
      </c>
      <c r="R535" s="7">
        <v>0.4375</v>
      </c>
      <c r="S535" s="7">
        <v>0.3125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7.77</v>
      </c>
      <c r="Z535" s="9">
        <v>0</v>
      </c>
      <c r="AA535" s="8">
        <v>71</v>
      </c>
      <c r="AB535" s="9">
        <v>0</v>
      </c>
      <c r="AC535" s="9">
        <v>0</v>
      </c>
      <c r="AD535" s="8">
        <v>33</v>
      </c>
      <c r="AE535" s="9">
        <v>7.77</v>
      </c>
      <c r="AF535" s="9">
        <v>6.6</v>
      </c>
      <c r="AG535" s="9">
        <v>3.85</v>
      </c>
      <c r="AH535" s="12">
        <v>0.562</v>
      </c>
      <c r="AI535" s="12">
        <v>0.67</v>
      </c>
      <c r="AJ535" s="12">
        <v>0.418</v>
      </c>
      <c r="AK535" s="12">
        <v>0.503</v>
      </c>
      <c r="AL535" s="10">
        <v>0</v>
      </c>
      <c r="AM535" s="15">
        <v>0.0187</v>
      </c>
      <c r="AN535" s="8">
        <v>13.5</v>
      </c>
      <c r="AO535" s="10">
        <v>0</v>
      </c>
      <c r="AP535" s="10">
        <v>6.6</v>
      </c>
      <c r="AQ535" s="11">
        <v>0.77</v>
      </c>
      <c r="AR535" s="10">
        <v>1.09</v>
      </c>
      <c r="AS535" s="10">
        <v>3.8</v>
      </c>
      <c r="AT535" s="10">
        <v>0</v>
      </c>
      <c r="AU535" s="10">
        <v>0</v>
      </c>
      <c r="AV535" s="10">
        <v>0</v>
      </c>
      <c r="AW535" s="10">
        <v>0</v>
      </c>
    </row>
    <row r="536" spans="1:49" s="16" customFormat="1" ht="12.75">
      <c r="A536" s="7" t="s">
        <v>128</v>
      </c>
      <c r="B536" s="4" t="s">
        <v>127</v>
      </c>
      <c r="C536" s="7" t="s">
        <v>83</v>
      </c>
      <c r="D536" s="9">
        <v>8</v>
      </c>
      <c r="E536" s="9">
        <v>2.37</v>
      </c>
      <c r="F536" s="8">
        <v>10</v>
      </c>
      <c r="G536" s="4">
        <v>0</v>
      </c>
      <c r="H536" s="7">
        <v>0</v>
      </c>
      <c r="I536" s="10">
        <v>2.69</v>
      </c>
      <c r="J536" s="7">
        <v>0</v>
      </c>
      <c r="K536" s="7">
        <v>0</v>
      </c>
      <c r="L536" s="11">
        <v>0.141</v>
      </c>
      <c r="M536" s="11">
        <v>0.182</v>
      </c>
      <c r="N536" s="7">
        <v>0</v>
      </c>
      <c r="O536" s="7">
        <v>0</v>
      </c>
      <c r="P536" s="10">
        <v>0</v>
      </c>
      <c r="Q536" s="11">
        <v>0.563</v>
      </c>
      <c r="R536" s="7">
        <v>0.5625</v>
      </c>
      <c r="S536" s="7">
        <v>0.375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7.39</v>
      </c>
      <c r="Z536" s="9">
        <v>0</v>
      </c>
      <c r="AA536" s="8">
        <v>65</v>
      </c>
      <c r="AB536" s="9">
        <v>0</v>
      </c>
      <c r="AC536" s="9">
        <v>0</v>
      </c>
      <c r="AD536" s="8">
        <v>34.6</v>
      </c>
      <c r="AE536" s="9">
        <v>8.2</v>
      </c>
      <c r="AF536" s="9">
        <v>6.95</v>
      </c>
      <c r="AG536" s="9">
        <v>3.82</v>
      </c>
      <c r="AH536" s="12">
        <v>0.593</v>
      </c>
      <c r="AI536" s="12">
        <v>0.711</v>
      </c>
      <c r="AJ536" s="12">
        <v>0.441</v>
      </c>
      <c r="AK536" s="12">
        <v>0.5</v>
      </c>
      <c r="AL536" s="10">
        <v>0</v>
      </c>
      <c r="AM536" s="15">
        <v>0.0224</v>
      </c>
      <c r="AN536" s="8">
        <v>14.2</v>
      </c>
      <c r="AO536" s="10">
        <v>0</v>
      </c>
      <c r="AP536" s="10">
        <v>6.57</v>
      </c>
      <c r="AQ536" s="11">
        <v>0.8</v>
      </c>
      <c r="AR536" s="10">
        <v>1.13</v>
      </c>
      <c r="AS536" s="10">
        <v>4.01</v>
      </c>
      <c r="AT536" s="10">
        <v>0</v>
      </c>
      <c r="AU536" s="10">
        <v>0</v>
      </c>
      <c r="AV536" s="10">
        <v>0</v>
      </c>
      <c r="AW536" s="10">
        <v>0</v>
      </c>
    </row>
    <row r="537" spans="1:49" s="16" customFormat="1" ht="12.75">
      <c r="A537" s="7" t="s">
        <v>129</v>
      </c>
      <c r="B537" s="4" t="s">
        <v>127</v>
      </c>
      <c r="C537" s="7" t="s">
        <v>83</v>
      </c>
      <c r="D537" s="9">
        <v>9</v>
      </c>
      <c r="E537" s="9">
        <v>2.65</v>
      </c>
      <c r="F537" s="8">
        <v>10</v>
      </c>
      <c r="G537" s="4">
        <v>0</v>
      </c>
      <c r="H537" s="7">
        <v>0</v>
      </c>
      <c r="I537" s="10">
        <v>2.69</v>
      </c>
      <c r="J537" s="7">
        <v>0</v>
      </c>
      <c r="K537" s="7">
        <v>0</v>
      </c>
      <c r="L537" s="11">
        <v>0.157</v>
      </c>
      <c r="M537" s="11">
        <v>0.206</v>
      </c>
      <c r="N537" s="7">
        <v>0</v>
      </c>
      <c r="O537" s="7">
        <v>0</v>
      </c>
      <c r="P537" s="10">
        <v>0</v>
      </c>
      <c r="Q537" s="11">
        <v>0.563</v>
      </c>
      <c r="R537" s="7">
        <v>0.5625</v>
      </c>
      <c r="S537" s="7">
        <v>0.375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6.53</v>
      </c>
      <c r="Z537" s="9">
        <v>0</v>
      </c>
      <c r="AA537" s="8">
        <v>58.4</v>
      </c>
      <c r="AB537" s="9">
        <v>0</v>
      </c>
      <c r="AC537" s="9">
        <v>0</v>
      </c>
      <c r="AD537" s="8">
        <v>39</v>
      </c>
      <c r="AE537" s="9">
        <v>9.22</v>
      </c>
      <c r="AF537" s="9">
        <v>7.79</v>
      </c>
      <c r="AG537" s="9">
        <v>3.83</v>
      </c>
      <c r="AH537" s="12">
        <v>0.672</v>
      </c>
      <c r="AI537" s="12">
        <v>0.809</v>
      </c>
      <c r="AJ537" s="12">
        <v>0.5</v>
      </c>
      <c r="AK537" s="12">
        <v>0.503</v>
      </c>
      <c r="AL537" s="10">
        <v>0</v>
      </c>
      <c r="AM537" s="15">
        <v>0.0314</v>
      </c>
      <c r="AN537" s="8">
        <v>16.1</v>
      </c>
      <c r="AO537" s="10">
        <v>0</v>
      </c>
      <c r="AP537" s="10">
        <v>6.59</v>
      </c>
      <c r="AQ537" s="11">
        <v>0.91</v>
      </c>
      <c r="AR537" s="10">
        <v>1.28</v>
      </c>
      <c r="AS537" s="10">
        <v>4.52</v>
      </c>
      <c r="AT537" s="10">
        <v>0</v>
      </c>
      <c r="AU537" s="10">
        <v>0</v>
      </c>
      <c r="AV537" s="10">
        <v>0</v>
      </c>
      <c r="AW537" s="10">
        <v>0</v>
      </c>
    </row>
    <row r="538" spans="1:49" s="16" customFormat="1" ht="12.75">
      <c r="A538" s="7" t="s">
        <v>130</v>
      </c>
      <c r="B538" s="7" t="s">
        <v>127</v>
      </c>
      <c r="C538" s="7" t="s">
        <v>83</v>
      </c>
      <c r="D538" s="14">
        <v>11.6</v>
      </c>
      <c r="E538" s="10">
        <v>3.4</v>
      </c>
      <c r="F538" s="14">
        <v>12.5</v>
      </c>
      <c r="G538" s="7">
        <v>0</v>
      </c>
      <c r="H538" s="7">
        <v>0</v>
      </c>
      <c r="I538" s="10">
        <v>3.5</v>
      </c>
      <c r="J538" s="7">
        <v>0</v>
      </c>
      <c r="K538" s="7">
        <v>0</v>
      </c>
      <c r="L538" s="11">
        <v>0.155</v>
      </c>
      <c r="M538" s="11">
        <v>0.211</v>
      </c>
      <c r="N538" s="7">
        <v>0</v>
      </c>
      <c r="O538" s="7">
        <v>0</v>
      </c>
      <c r="P538" s="10">
        <v>0</v>
      </c>
      <c r="Q538" s="11">
        <v>0.563</v>
      </c>
      <c r="R538" s="7">
        <v>0.5625</v>
      </c>
      <c r="S538" s="7">
        <v>0.375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8.29</v>
      </c>
      <c r="Z538" s="10">
        <v>0</v>
      </c>
      <c r="AA538" s="14">
        <v>74.8</v>
      </c>
      <c r="AB538" s="10">
        <v>0</v>
      </c>
      <c r="AC538" s="10">
        <v>0</v>
      </c>
      <c r="AD538" s="14">
        <v>80.3</v>
      </c>
      <c r="AE538" s="14">
        <v>15</v>
      </c>
      <c r="AF538" s="14">
        <v>12.8</v>
      </c>
      <c r="AG538" s="10">
        <v>4.86</v>
      </c>
      <c r="AH538" s="10">
        <v>1.51</v>
      </c>
      <c r="AI538" s="10">
        <v>1.37</v>
      </c>
      <c r="AJ538" s="11">
        <v>0.864</v>
      </c>
      <c r="AK538" s="11">
        <v>0.667</v>
      </c>
      <c r="AL538" s="10">
        <v>0</v>
      </c>
      <c r="AM538" s="17">
        <v>0.0414</v>
      </c>
      <c r="AN538" s="14">
        <v>57.1</v>
      </c>
      <c r="AO538" s="10">
        <v>0</v>
      </c>
      <c r="AP538" s="14">
        <v>10.8</v>
      </c>
      <c r="AQ538" s="10">
        <v>1.99</v>
      </c>
      <c r="AR538" s="10">
        <v>2.17</v>
      </c>
      <c r="AS538" s="10">
        <v>7.36</v>
      </c>
      <c r="AT538" s="10">
        <v>0</v>
      </c>
      <c r="AU538" s="10">
        <v>0</v>
      </c>
      <c r="AV538" s="10">
        <v>0</v>
      </c>
      <c r="AW538" s="10">
        <v>0</v>
      </c>
    </row>
    <row r="539" spans="1:49" s="16" customFormat="1" ht="12.75">
      <c r="A539" s="7" t="s">
        <v>131</v>
      </c>
      <c r="B539" s="7" t="s">
        <v>127</v>
      </c>
      <c r="C539" s="7" t="s">
        <v>83</v>
      </c>
      <c r="D539" s="14">
        <v>12.4</v>
      </c>
      <c r="E539" s="10">
        <v>3.63</v>
      </c>
      <c r="F539" s="14">
        <v>12.5</v>
      </c>
      <c r="G539" s="7">
        <v>0</v>
      </c>
      <c r="H539" s="7">
        <v>0</v>
      </c>
      <c r="I539" s="10">
        <v>3.75</v>
      </c>
      <c r="J539" s="7">
        <v>0</v>
      </c>
      <c r="K539" s="7">
        <v>0</v>
      </c>
      <c r="L539" s="11">
        <v>0.155</v>
      </c>
      <c r="M539" s="11">
        <v>0.228</v>
      </c>
      <c r="N539" s="7">
        <v>0</v>
      </c>
      <c r="O539" s="7">
        <v>0</v>
      </c>
      <c r="P539" s="10">
        <v>0</v>
      </c>
      <c r="Q539" s="11">
        <v>0.563</v>
      </c>
      <c r="R539" s="7">
        <v>0.5625</v>
      </c>
      <c r="S539" s="7">
        <v>0.375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8.22</v>
      </c>
      <c r="Z539" s="10">
        <v>0</v>
      </c>
      <c r="AA539" s="14">
        <v>74.8</v>
      </c>
      <c r="AB539" s="10">
        <v>0</v>
      </c>
      <c r="AC539" s="10">
        <v>0</v>
      </c>
      <c r="AD539" s="14">
        <v>89.3</v>
      </c>
      <c r="AE539" s="14">
        <v>16.5</v>
      </c>
      <c r="AF539" s="14">
        <v>14.2</v>
      </c>
      <c r="AG539" s="10">
        <v>4.96</v>
      </c>
      <c r="AH539" s="10">
        <v>2.01</v>
      </c>
      <c r="AI539" s="10">
        <v>1.68</v>
      </c>
      <c r="AJ539" s="10">
        <v>1.07</v>
      </c>
      <c r="AK539" s="11">
        <v>0.744</v>
      </c>
      <c r="AL539" s="10">
        <v>0</v>
      </c>
      <c r="AM539" s="17">
        <v>0.0493</v>
      </c>
      <c r="AN539" s="14">
        <v>76</v>
      </c>
      <c r="AO539" s="10">
        <v>0</v>
      </c>
      <c r="AP539" s="14">
        <v>11.5</v>
      </c>
      <c r="AQ539" s="10">
        <v>2.46</v>
      </c>
      <c r="AR539" s="10">
        <v>2.51</v>
      </c>
      <c r="AS539" s="10">
        <v>8.06</v>
      </c>
      <c r="AT539" s="10">
        <v>0</v>
      </c>
      <c r="AU539" s="10">
        <v>0</v>
      </c>
      <c r="AV539" s="10">
        <v>0</v>
      </c>
      <c r="AW539" s="10">
        <v>0</v>
      </c>
    </row>
    <row r="540" spans="1:49" s="16" customFormat="1" ht="12.75">
      <c r="A540" s="7" t="s">
        <v>132</v>
      </c>
      <c r="B540" s="4" t="s">
        <v>127</v>
      </c>
      <c r="C540" s="7" t="s">
        <v>83</v>
      </c>
      <c r="D540" s="8">
        <v>10</v>
      </c>
      <c r="E540" s="9">
        <v>2.95</v>
      </c>
      <c r="F540" s="8">
        <v>12</v>
      </c>
      <c r="G540" s="4">
        <v>0</v>
      </c>
      <c r="H540" s="7">
        <v>0</v>
      </c>
      <c r="I540" s="10">
        <v>3.25</v>
      </c>
      <c r="J540" s="7">
        <v>0</v>
      </c>
      <c r="K540" s="7">
        <v>0</v>
      </c>
      <c r="L540" s="11">
        <v>0.149</v>
      </c>
      <c r="M540" s="11">
        <v>0.18</v>
      </c>
      <c r="N540" s="7">
        <v>0</v>
      </c>
      <c r="O540" s="7">
        <v>0</v>
      </c>
      <c r="P540" s="10">
        <v>0</v>
      </c>
      <c r="Q540" s="11">
        <v>0.5</v>
      </c>
      <c r="R540" s="7">
        <v>0.5</v>
      </c>
      <c r="S540" s="7">
        <v>0.375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9.03</v>
      </c>
      <c r="Z540" s="9">
        <v>0</v>
      </c>
      <c r="AA540" s="8">
        <v>74.7</v>
      </c>
      <c r="AB540" s="9">
        <v>0</v>
      </c>
      <c r="AC540" s="9">
        <v>0</v>
      </c>
      <c r="AD540" s="8">
        <v>61.7</v>
      </c>
      <c r="AE540" s="8">
        <v>12.2</v>
      </c>
      <c r="AF540" s="8">
        <v>10.3</v>
      </c>
      <c r="AG540" s="9">
        <v>4.57</v>
      </c>
      <c r="AH540" s="9">
        <v>1.03</v>
      </c>
      <c r="AI540" s="9">
        <v>1.02</v>
      </c>
      <c r="AJ540" s="12">
        <v>0.636</v>
      </c>
      <c r="AK540" s="12">
        <v>0.592</v>
      </c>
      <c r="AL540" s="10">
        <v>0</v>
      </c>
      <c r="AM540" s="15">
        <v>0.0292</v>
      </c>
      <c r="AN540" s="8">
        <v>35.9</v>
      </c>
      <c r="AO540" s="10">
        <v>0</v>
      </c>
      <c r="AP540" s="10">
        <v>9.6</v>
      </c>
      <c r="AQ540" s="10">
        <v>1.4</v>
      </c>
      <c r="AR540" s="10">
        <v>1.65</v>
      </c>
      <c r="AS540" s="10">
        <v>5.98</v>
      </c>
      <c r="AT540" s="10">
        <v>0</v>
      </c>
      <c r="AU540" s="10">
        <v>0</v>
      </c>
      <c r="AV540" s="10">
        <v>0</v>
      </c>
      <c r="AW540" s="10">
        <v>0</v>
      </c>
    </row>
    <row r="541" spans="1:49" s="16" customFormat="1" ht="12.75">
      <c r="A541" s="7" t="s">
        <v>133</v>
      </c>
      <c r="B541" s="4" t="s">
        <v>127</v>
      </c>
      <c r="C541" s="7" t="s">
        <v>83</v>
      </c>
      <c r="D541" s="8">
        <v>10.8</v>
      </c>
      <c r="E541" s="9">
        <v>3.18</v>
      </c>
      <c r="F541" s="8">
        <v>12</v>
      </c>
      <c r="G541" s="4">
        <v>0</v>
      </c>
      <c r="H541" s="7">
        <v>0</v>
      </c>
      <c r="I541" s="10">
        <v>3.07</v>
      </c>
      <c r="J541" s="7">
        <v>0</v>
      </c>
      <c r="K541" s="7">
        <v>0</v>
      </c>
      <c r="L541" s="11">
        <v>0.16</v>
      </c>
      <c r="M541" s="11">
        <v>0.21</v>
      </c>
      <c r="N541" s="7">
        <v>0</v>
      </c>
      <c r="O541" s="7">
        <v>0</v>
      </c>
      <c r="P541" s="10">
        <v>0</v>
      </c>
      <c r="Q541" s="11">
        <v>0.563</v>
      </c>
      <c r="R541" s="7">
        <v>0.5625</v>
      </c>
      <c r="S541" s="7">
        <v>0.375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7.3</v>
      </c>
      <c r="Z541" s="9">
        <v>0</v>
      </c>
      <c r="AA541" s="8">
        <v>69.2</v>
      </c>
      <c r="AB541" s="9">
        <v>0</v>
      </c>
      <c r="AC541" s="9">
        <v>0</v>
      </c>
      <c r="AD541" s="8">
        <v>66.7</v>
      </c>
      <c r="AE541" s="8">
        <v>13.2</v>
      </c>
      <c r="AF541" s="8">
        <v>11.1</v>
      </c>
      <c r="AG541" s="9">
        <v>4.58</v>
      </c>
      <c r="AH541" s="9">
        <v>1.01</v>
      </c>
      <c r="AI541" s="9">
        <v>1.07</v>
      </c>
      <c r="AJ541" s="12">
        <v>0.661</v>
      </c>
      <c r="AK541" s="12">
        <v>0.564</v>
      </c>
      <c r="AL541" s="10">
        <v>0</v>
      </c>
      <c r="AM541" s="15">
        <v>0.0393</v>
      </c>
      <c r="AN541" s="8">
        <v>35</v>
      </c>
      <c r="AO541" s="10">
        <v>0</v>
      </c>
      <c r="AP541" s="10">
        <v>9.05</v>
      </c>
      <c r="AQ541" s="10">
        <v>1.46</v>
      </c>
      <c r="AR541" s="10">
        <v>1.8</v>
      </c>
      <c r="AS541" s="10">
        <v>6.48</v>
      </c>
      <c r="AT541" s="10">
        <v>0</v>
      </c>
      <c r="AU541" s="10">
        <v>0</v>
      </c>
      <c r="AV541" s="10">
        <v>0</v>
      </c>
      <c r="AW541" s="10">
        <v>0</v>
      </c>
    </row>
    <row r="542" spans="1:49" s="16" customFormat="1" ht="12.75">
      <c r="A542" s="7" t="s">
        <v>134</v>
      </c>
      <c r="B542" s="4" t="s">
        <v>127</v>
      </c>
      <c r="C542" s="7" t="s">
        <v>83</v>
      </c>
      <c r="D542" s="8">
        <v>11.8</v>
      </c>
      <c r="E542" s="9">
        <v>3.47</v>
      </c>
      <c r="F542" s="8">
        <v>12</v>
      </c>
      <c r="G542" s="4">
        <v>0</v>
      </c>
      <c r="H542" s="7">
        <v>0</v>
      </c>
      <c r="I542" s="10">
        <v>3.07</v>
      </c>
      <c r="J542" s="7">
        <v>0</v>
      </c>
      <c r="K542" s="7">
        <v>0</v>
      </c>
      <c r="L542" s="11">
        <v>0.177</v>
      </c>
      <c r="M542" s="11">
        <v>0.225</v>
      </c>
      <c r="N542" s="7">
        <v>0</v>
      </c>
      <c r="O542" s="7">
        <v>0</v>
      </c>
      <c r="P542" s="10">
        <v>0</v>
      </c>
      <c r="Q542" s="11">
        <v>0.563</v>
      </c>
      <c r="R542" s="7">
        <v>0.5625</v>
      </c>
      <c r="S542" s="7">
        <v>0.375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6.81</v>
      </c>
      <c r="Z542" s="9">
        <v>0</v>
      </c>
      <c r="AA542" s="8">
        <v>62.5</v>
      </c>
      <c r="AB542" s="9">
        <v>0</v>
      </c>
      <c r="AC542" s="9">
        <v>0</v>
      </c>
      <c r="AD542" s="8">
        <v>72.2</v>
      </c>
      <c r="AE542" s="8">
        <v>14.3</v>
      </c>
      <c r="AF542" s="8">
        <v>12</v>
      </c>
      <c r="AG542" s="9">
        <v>4.56</v>
      </c>
      <c r="AH542" s="9">
        <v>1.09</v>
      </c>
      <c r="AI542" s="9">
        <v>1.15</v>
      </c>
      <c r="AJ542" s="12">
        <v>0.709</v>
      </c>
      <c r="AK542" s="12">
        <v>0.559</v>
      </c>
      <c r="AL542" s="10">
        <v>0</v>
      </c>
      <c r="AM542" s="15">
        <v>0.05</v>
      </c>
      <c r="AN542" s="8">
        <v>37.7</v>
      </c>
      <c r="AO542" s="10">
        <v>0</v>
      </c>
      <c r="AP542" s="10">
        <v>9.04</v>
      </c>
      <c r="AQ542" s="10">
        <v>1.56</v>
      </c>
      <c r="AR542" s="10">
        <v>1.92</v>
      </c>
      <c r="AS542" s="10">
        <v>7.02</v>
      </c>
      <c r="AT542" s="10">
        <v>0</v>
      </c>
      <c r="AU542" s="10">
        <v>0</v>
      </c>
      <c r="AV542" s="10">
        <v>0</v>
      </c>
      <c r="AW542" s="10">
        <v>0</v>
      </c>
    </row>
    <row r="543" spans="1:49" s="16" customFormat="1" ht="12.75">
      <c r="A543" s="7" t="s">
        <v>135</v>
      </c>
      <c r="B543" s="7" t="s">
        <v>127</v>
      </c>
      <c r="C543" s="7" t="s">
        <v>83</v>
      </c>
      <c r="D543" s="10">
        <v>2.9</v>
      </c>
      <c r="E543" s="11">
        <v>0.914</v>
      </c>
      <c r="F543" s="10">
        <v>3</v>
      </c>
      <c r="G543" s="7">
        <v>0</v>
      </c>
      <c r="H543" s="7">
        <v>0</v>
      </c>
      <c r="I543" s="10">
        <v>2.25</v>
      </c>
      <c r="J543" s="7">
        <v>0</v>
      </c>
      <c r="K543" s="7">
        <v>0</v>
      </c>
      <c r="L543" s="17">
        <v>0.09</v>
      </c>
      <c r="M543" s="11">
        <v>0.13</v>
      </c>
      <c r="N543" s="7">
        <v>0</v>
      </c>
      <c r="O543" s="7">
        <v>0</v>
      </c>
      <c r="P543" s="10">
        <v>0</v>
      </c>
      <c r="Q543" s="11">
        <v>0.5</v>
      </c>
      <c r="R543" s="7">
        <v>0.5</v>
      </c>
      <c r="S543" s="7">
        <v>0.375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8.65</v>
      </c>
      <c r="Z543" s="10">
        <v>0</v>
      </c>
      <c r="AA543" s="14">
        <v>23.6</v>
      </c>
      <c r="AB543" s="10">
        <v>0</v>
      </c>
      <c r="AC543" s="10">
        <v>0</v>
      </c>
      <c r="AD543" s="10">
        <v>1.5</v>
      </c>
      <c r="AE543" s="10">
        <v>1.12</v>
      </c>
      <c r="AF543" s="10">
        <v>1</v>
      </c>
      <c r="AG543" s="10">
        <v>1.28</v>
      </c>
      <c r="AH543" s="11">
        <v>0.248</v>
      </c>
      <c r="AI543" s="11">
        <v>0.344</v>
      </c>
      <c r="AJ543" s="11">
        <v>0.221</v>
      </c>
      <c r="AK543" s="11">
        <v>0.521</v>
      </c>
      <c r="AL543" s="10">
        <v>0</v>
      </c>
      <c r="AM543" s="18">
        <v>0.0079</v>
      </c>
      <c r="AN543" s="11">
        <v>0.511</v>
      </c>
      <c r="AO543" s="10">
        <v>0</v>
      </c>
      <c r="AP543" s="10">
        <v>1.61</v>
      </c>
      <c r="AQ543" s="11">
        <v>0.12</v>
      </c>
      <c r="AR543" s="11">
        <v>0.2</v>
      </c>
      <c r="AS543" s="11">
        <v>0.5</v>
      </c>
      <c r="AT543" s="10">
        <v>0</v>
      </c>
      <c r="AU543" s="10">
        <v>0</v>
      </c>
      <c r="AV543" s="10">
        <v>0</v>
      </c>
      <c r="AW543" s="10">
        <v>0</v>
      </c>
    </row>
    <row r="544" spans="1:49" s="16" customFormat="1" ht="12.75">
      <c r="A544" s="7" t="s">
        <v>136</v>
      </c>
      <c r="B544" s="7" t="s">
        <v>127</v>
      </c>
      <c r="C544" s="7" t="s">
        <v>83</v>
      </c>
      <c r="D544" s="10">
        <v>3.2</v>
      </c>
      <c r="E544" s="10">
        <v>1.01</v>
      </c>
      <c r="F544" s="10">
        <v>4</v>
      </c>
      <c r="G544" s="7">
        <v>0</v>
      </c>
      <c r="H544" s="7">
        <v>0</v>
      </c>
      <c r="I544" s="10">
        <v>2.25</v>
      </c>
      <c r="J544" s="7">
        <v>0</v>
      </c>
      <c r="K544" s="7">
        <v>0</v>
      </c>
      <c r="L544" s="17">
        <v>0.092</v>
      </c>
      <c r="M544" s="11">
        <v>0.13</v>
      </c>
      <c r="N544" s="7">
        <v>0</v>
      </c>
      <c r="O544" s="7">
        <v>0</v>
      </c>
      <c r="P544" s="10">
        <v>0</v>
      </c>
      <c r="Q544" s="11">
        <v>0.5</v>
      </c>
      <c r="R544" s="7">
        <v>0.5</v>
      </c>
      <c r="S544" s="7">
        <v>0.375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8.65</v>
      </c>
      <c r="Z544" s="10">
        <v>0</v>
      </c>
      <c r="AA544" s="14">
        <v>33.9</v>
      </c>
      <c r="AB544" s="10">
        <v>0</v>
      </c>
      <c r="AC544" s="10">
        <v>0</v>
      </c>
      <c r="AD544" s="10">
        <v>2.86</v>
      </c>
      <c r="AE544" s="10">
        <v>1.6</v>
      </c>
      <c r="AF544" s="10">
        <v>1.43</v>
      </c>
      <c r="AG544" s="10">
        <v>1.68</v>
      </c>
      <c r="AH544" s="11">
        <v>0.248</v>
      </c>
      <c r="AI544" s="11">
        <v>0.346</v>
      </c>
      <c r="AJ544" s="11">
        <v>0.221</v>
      </c>
      <c r="AK544" s="11">
        <v>0.496</v>
      </c>
      <c r="AL544" s="10">
        <v>0</v>
      </c>
      <c r="AM544" s="18">
        <v>0.0082</v>
      </c>
      <c r="AN544" s="11">
        <v>0.93</v>
      </c>
      <c r="AO544" s="10">
        <v>0</v>
      </c>
      <c r="AP544" s="10">
        <v>2.18</v>
      </c>
      <c r="AQ544" s="11">
        <v>0.16</v>
      </c>
      <c r="AR544" s="11">
        <v>0.27</v>
      </c>
      <c r="AS544" s="11">
        <v>0.73</v>
      </c>
      <c r="AT544" s="10">
        <v>0</v>
      </c>
      <c r="AU544" s="10">
        <v>0</v>
      </c>
      <c r="AV544" s="10">
        <v>0</v>
      </c>
      <c r="AW544" s="10">
        <v>0</v>
      </c>
    </row>
    <row r="545" spans="1:49" s="16" customFormat="1" ht="12.75">
      <c r="A545" s="7" t="s">
        <v>137</v>
      </c>
      <c r="B545" s="7" t="s">
        <v>127</v>
      </c>
      <c r="C545" s="7" t="s">
        <v>83</v>
      </c>
      <c r="D545" s="10">
        <v>3.45</v>
      </c>
      <c r="E545" s="10">
        <v>1.01</v>
      </c>
      <c r="F545" s="10">
        <v>4</v>
      </c>
      <c r="G545" s="7">
        <v>0</v>
      </c>
      <c r="H545" s="7">
        <v>0</v>
      </c>
      <c r="I545" s="10">
        <v>2.25</v>
      </c>
      <c r="J545" s="7">
        <v>0</v>
      </c>
      <c r="K545" s="7">
        <v>0</v>
      </c>
      <c r="L545" s="17">
        <v>0.092</v>
      </c>
      <c r="M545" s="11">
        <v>0.13</v>
      </c>
      <c r="N545" s="7">
        <v>0</v>
      </c>
      <c r="O545" s="7">
        <v>0</v>
      </c>
      <c r="P545" s="10">
        <v>0</v>
      </c>
      <c r="Q545" s="11">
        <v>0.5</v>
      </c>
      <c r="R545" s="7">
        <v>0.5</v>
      </c>
      <c r="S545" s="7">
        <v>0.375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8.65</v>
      </c>
      <c r="Z545" s="10">
        <v>0</v>
      </c>
      <c r="AA545" s="14">
        <v>33.9</v>
      </c>
      <c r="AB545" s="10">
        <v>0</v>
      </c>
      <c r="AC545" s="10">
        <v>0</v>
      </c>
      <c r="AD545" s="10">
        <v>2.86</v>
      </c>
      <c r="AE545" s="10">
        <v>1.6</v>
      </c>
      <c r="AF545" s="10">
        <v>1.43</v>
      </c>
      <c r="AG545" s="10">
        <v>1.68</v>
      </c>
      <c r="AH545" s="11">
        <v>0.248</v>
      </c>
      <c r="AI545" s="11">
        <v>0.346</v>
      </c>
      <c r="AJ545" s="11">
        <v>0.221</v>
      </c>
      <c r="AK545" s="11">
        <v>0.496</v>
      </c>
      <c r="AL545" s="10">
        <v>0</v>
      </c>
      <c r="AM545" s="18">
        <v>0.0082</v>
      </c>
      <c r="AN545" s="11">
        <v>0.93</v>
      </c>
      <c r="AO545" s="10">
        <v>0</v>
      </c>
      <c r="AP545" s="10">
        <v>2.18</v>
      </c>
      <c r="AQ545" s="11">
        <v>0.16</v>
      </c>
      <c r="AR545" s="11">
        <v>0.27</v>
      </c>
      <c r="AS545" s="11">
        <v>0.73</v>
      </c>
      <c r="AT545" s="10">
        <v>0</v>
      </c>
      <c r="AU545" s="10">
        <v>0</v>
      </c>
      <c r="AV545" s="10">
        <v>0</v>
      </c>
      <c r="AW545" s="10">
        <v>0</v>
      </c>
    </row>
    <row r="546" spans="1:49" s="16" customFormat="1" ht="12.75">
      <c r="A546" s="7" t="s">
        <v>138</v>
      </c>
      <c r="B546" s="7" t="s">
        <v>127</v>
      </c>
      <c r="C546" s="7" t="s">
        <v>83</v>
      </c>
      <c r="D546" s="10">
        <v>4.09</v>
      </c>
      <c r="E546" s="10">
        <v>1.27</v>
      </c>
      <c r="F546" s="10">
        <v>4</v>
      </c>
      <c r="G546" s="7">
        <v>0</v>
      </c>
      <c r="H546" s="7">
        <v>0</v>
      </c>
      <c r="I546" s="10">
        <v>2.25</v>
      </c>
      <c r="J546" s="7">
        <v>0</v>
      </c>
      <c r="K546" s="7">
        <v>0</v>
      </c>
      <c r="L546" s="11">
        <v>0.115</v>
      </c>
      <c r="M546" s="11">
        <v>0.17</v>
      </c>
      <c r="N546" s="7">
        <v>0</v>
      </c>
      <c r="O546" s="7">
        <v>0</v>
      </c>
      <c r="P546" s="10">
        <v>0</v>
      </c>
      <c r="Q546" s="11">
        <v>0.563</v>
      </c>
      <c r="R546" s="7">
        <v>0.5625</v>
      </c>
      <c r="S546" s="7">
        <v>0.375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6.62</v>
      </c>
      <c r="Z546" s="10">
        <v>0</v>
      </c>
      <c r="AA546" s="14">
        <v>26.4</v>
      </c>
      <c r="AB546" s="10">
        <v>0</v>
      </c>
      <c r="AC546" s="10">
        <v>0</v>
      </c>
      <c r="AD546" s="10">
        <v>3.53</v>
      </c>
      <c r="AE546" s="10">
        <v>2</v>
      </c>
      <c r="AF546" s="10">
        <v>1.77</v>
      </c>
      <c r="AG546" s="10">
        <v>1.67</v>
      </c>
      <c r="AH546" s="11">
        <v>0.325</v>
      </c>
      <c r="AI546" s="11">
        <v>0.453</v>
      </c>
      <c r="AJ546" s="11">
        <v>0.289</v>
      </c>
      <c r="AK546" s="11">
        <v>0.506</v>
      </c>
      <c r="AL546" s="10">
        <v>0</v>
      </c>
      <c r="AM546" s="17">
        <v>0.0147</v>
      </c>
      <c r="AN546" s="10">
        <v>1.19</v>
      </c>
      <c r="AO546" s="10">
        <v>0</v>
      </c>
      <c r="AP546" s="10">
        <v>2.15</v>
      </c>
      <c r="AQ546" s="11">
        <v>0.21</v>
      </c>
      <c r="AR546" s="11">
        <v>0.35</v>
      </c>
      <c r="AS546" s="11">
        <v>0.93</v>
      </c>
      <c r="AT546" s="10">
        <v>0</v>
      </c>
      <c r="AU546" s="10">
        <v>0</v>
      </c>
      <c r="AV546" s="10">
        <v>0</v>
      </c>
      <c r="AW546" s="10">
        <v>0</v>
      </c>
    </row>
    <row r="547" spans="1:49" s="16" customFormat="1" ht="12.75">
      <c r="A547" s="7" t="s">
        <v>139</v>
      </c>
      <c r="B547" s="4" t="s">
        <v>127</v>
      </c>
      <c r="C547" s="7" t="s">
        <v>83</v>
      </c>
      <c r="D547" s="9">
        <v>6</v>
      </c>
      <c r="E547" s="9">
        <v>1.75</v>
      </c>
      <c r="F547" s="9">
        <v>3.8</v>
      </c>
      <c r="G547" s="4">
        <v>0</v>
      </c>
      <c r="H547" s="7">
        <v>0</v>
      </c>
      <c r="I547" s="10">
        <v>3.8</v>
      </c>
      <c r="J547" s="7">
        <v>0</v>
      </c>
      <c r="K547" s="7">
        <v>0</v>
      </c>
      <c r="L547" s="11">
        <v>0.13</v>
      </c>
      <c r="M547" s="11">
        <v>0.16</v>
      </c>
      <c r="N547" s="7">
        <v>0</v>
      </c>
      <c r="O547" s="7">
        <v>0</v>
      </c>
      <c r="P547" s="10">
        <v>0</v>
      </c>
      <c r="Q547" s="11">
        <v>0.5</v>
      </c>
      <c r="R547" s="7">
        <v>0.5</v>
      </c>
      <c r="S547" s="7">
        <v>0.375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8">
        <v>11.9</v>
      </c>
      <c r="Z547" s="9">
        <v>0</v>
      </c>
      <c r="AA547" s="8">
        <v>22</v>
      </c>
      <c r="AB547" s="9">
        <v>0</v>
      </c>
      <c r="AC547" s="9">
        <v>0</v>
      </c>
      <c r="AD547" s="9">
        <v>4.72</v>
      </c>
      <c r="AE547" s="9">
        <v>2.74</v>
      </c>
      <c r="AF547" s="9">
        <v>2.48</v>
      </c>
      <c r="AG547" s="9">
        <v>1.64</v>
      </c>
      <c r="AH547" s="9">
        <v>1.47</v>
      </c>
      <c r="AI547" s="9">
        <v>1.18</v>
      </c>
      <c r="AJ547" s="12">
        <v>0.771</v>
      </c>
      <c r="AK547" s="12">
        <v>0.915</v>
      </c>
      <c r="AL547" s="10">
        <v>0</v>
      </c>
      <c r="AM547" s="15">
        <v>0.0184</v>
      </c>
      <c r="AN547" s="9">
        <v>4.87</v>
      </c>
      <c r="AO547" s="10">
        <v>0</v>
      </c>
      <c r="AP547" s="10">
        <v>3.46</v>
      </c>
      <c r="AQ547" s="11">
        <v>0.53</v>
      </c>
      <c r="AR547" s="11">
        <v>0.53</v>
      </c>
      <c r="AS547" s="10">
        <v>1.3</v>
      </c>
      <c r="AT547" s="10">
        <v>0</v>
      </c>
      <c r="AU547" s="10">
        <v>0</v>
      </c>
      <c r="AV547" s="10">
        <v>0</v>
      </c>
      <c r="AW547" s="10">
        <v>0</v>
      </c>
    </row>
    <row r="548" spans="1:49" s="16" customFormat="1" ht="12.75">
      <c r="A548" s="7" t="s">
        <v>140</v>
      </c>
      <c r="B548" s="4" t="s">
        <v>127</v>
      </c>
      <c r="C548" s="7" t="s">
        <v>46</v>
      </c>
      <c r="D548" s="8">
        <v>18.9</v>
      </c>
      <c r="E548" s="9">
        <v>5.56</v>
      </c>
      <c r="F548" s="9">
        <v>5</v>
      </c>
      <c r="G548" s="4">
        <v>0</v>
      </c>
      <c r="H548" s="7">
        <v>0</v>
      </c>
      <c r="I548" s="10">
        <v>5</v>
      </c>
      <c r="J548" s="7">
        <v>0</v>
      </c>
      <c r="K548" s="7">
        <v>0</v>
      </c>
      <c r="L548" s="11">
        <v>0.316</v>
      </c>
      <c r="M548" s="11">
        <v>0.416</v>
      </c>
      <c r="N548" s="7">
        <v>0</v>
      </c>
      <c r="O548" s="7">
        <v>0</v>
      </c>
      <c r="P548" s="10">
        <v>0</v>
      </c>
      <c r="Q548" s="11">
        <v>0.813</v>
      </c>
      <c r="R548" s="7">
        <v>0.8125</v>
      </c>
      <c r="S548" s="7">
        <v>0.5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6.01</v>
      </c>
      <c r="Z548" s="9">
        <v>0</v>
      </c>
      <c r="AA548" s="8">
        <v>11.2</v>
      </c>
      <c r="AB548" s="9">
        <v>0</v>
      </c>
      <c r="AC548" s="9">
        <v>0</v>
      </c>
      <c r="AD548" s="8">
        <v>24.2</v>
      </c>
      <c r="AE548" s="8">
        <v>11.1</v>
      </c>
      <c r="AF548" s="9">
        <v>9.67</v>
      </c>
      <c r="AG548" s="9">
        <v>2.08</v>
      </c>
      <c r="AH548" s="9">
        <v>8.7</v>
      </c>
      <c r="AI548" s="9">
        <v>5.33</v>
      </c>
      <c r="AJ548" s="9">
        <v>3.48</v>
      </c>
      <c r="AK548" s="9">
        <v>1.25</v>
      </c>
      <c r="AL548" s="10">
        <v>0</v>
      </c>
      <c r="AM548" s="12">
        <v>0.313</v>
      </c>
      <c r="AN548" s="8">
        <v>45.7</v>
      </c>
      <c r="AO548" s="10">
        <v>0</v>
      </c>
      <c r="AP548" s="10">
        <v>5.73</v>
      </c>
      <c r="AQ548" s="10">
        <v>2.98</v>
      </c>
      <c r="AR548" s="10">
        <v>2.23</v>
      </c>
      <c r="AS548" s="10">
        <v>5.45</v>
      </c>
      <c r="AT548" s="10">
        <v>0</v>
      </c>
      <c r="AU548" s="10">
        <v>0</v>
      </c>
      <c r="AV548" s="10">
        <v>0</v>
      </c>
      <c r="AW548" s="10">
        <v>0</v>
      </c>
    </row>
    <row r="549" spans="1:49" s="16" customFormat="1" ht="12.75">
      <c r="A549" s="7" t="s">
        <v>141</v>
      </c>
      <c r="B549" s="4" t="s">
        <v>127</v>
      </c>
      <c r="C549" s="7" t="s">
        <v>83</v>
      </c>
      <c r="D549" s="9">
        <v>3.7</v>
      </c>
      <c r="E549" s="9">
        <v>1.09</v>
      </c>
      <c r="F549" s="9">
        <v>5.92</v>
      </c>
      <c r="G549" s="4">
        <v>0</v>
      </c>
      <c r="H549" s="7">
        <v>0</v>
      </c>
      <c r="I549" s="10">
        <v>2</v>
      </c>
      <c r="J549" s="7">
        <v>0</v>
      </c>
      <c r="K549" s="7">
        <v>0</v>
      </c>
      <c r="L549" s="17">
        <v>0.098</v>
      </c>
      <c r="M549" s="11">
        <v>0.129</v>
      </c>
      <c r="N549" s="7">
        <v>0</v>
      </c>
      <c r="O549" s="7">
        <v>0</v>
      </c>
      <c r="P549" s="10">
        <v>0</v>
      </c>
      <c r="Q549" s="11">
        <v>0.313</v>
      </c>
      <c r="R549" s="7">
        <v>0.3125</v>
      </c>
      <c r="S549" s="7">
        <v>0.25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7.75</v>
      </c>
      <c r="Z549" s="9">
        <v>0</v>
      </c>
      <c r="AA549" s="8">
        <v>54.7</v>
      </c>
      <c r="AB549" s="9">
        <v>0</v>
      </c>
      <c r="AC549" s="9">
        <v>0</v>
      </c>
      <c r="AD549" s="9">
        <v>5.96</v>
      </c>
      <c r="AE549" s="9">
        <v>2.33</v>
      </c>
      <c r="AF549" s="9">
        <v>2.01</v>
      </c>
      <c r="AG549" s="9">
        <v>2.34</v>
      </c>
      <c r="AH549" s="12">
        <v>0.173</v>
      </c>
      <c r="AI549" s="12">
        <v>0.273</v>
      </c>
      <c r="AJ549" s="12">
        <v>0.173</v>
      </c>
      <c r="AK549" s="12">
        <v>0.398</v>
      </c>
      <c r="AL549" s="10">
        <v>0</v>
      </c>
      <c r="AM549" s="19">
        <v>0.0053</v>
      </c>
      <c r="AN549" s="9">
        <v>1.45</v>
      </c>
      <c r="AO549" s="10">
        <v>0</v>
      </c>
      <c r="AP549" s="10">
        <v>2.9</v>
      </c>
      <c r="AQ549" s="11">
        <v>0.19</v>
      </c>
      <c r="AR549" s="11">
        <v>0.36</v>
      </c>
      <c r="AS549" s="10">
        <v>1.14</v>
      </c>
      <c r="AT549" s="10">
        <v>0</v>
      </c>
      <c r="AU549" s="10">
        <v>0</v>
      </c>
      <c r="AV549" s="10">
        <v>0</v>
      </c>
      <c r="AW549" s="10">
        <v>0</v>
      </c>
    </row>
    <row r="550" spans="1:49" s="16" customFormat="1" ht="12.75">
      <c r="A550" s="7" t="s">
        <v>142</v>
      </c>
      <c r="B550" s="4" t="s">
        <v>127</v>
      </c>
      <c r="C550" s="7" t="s">
        <v>83</v>
      </c>
      <c r="D550" s="9">
        <v>4.4</v>
      </c>
      <c r="E550" s="9">
        <v>1.29</v>
      </c>
      <c r="F550" s="9">
        <v>6</v>
      </c>
      <c r="G550" s="4">
        <v>0</v>
      </c>
      <c r="H550" s="7">
        <v>0</v>
      </c>
      <c r="I550" s="10">
        <v>1.84</v>
      </c>
      <c r="J550" s="7">
        <v>0</v>
      </c>
      <c r="K550" s="7">
        <v>0</v>
      </c>
      <c r="L550" s="11">
        <v>0.114</v>
      </c>
      <c r="M550" s="11">
        <v>0.171</v>
      </c>
      <c r="N550" s="7">
        <v>0</v>
      </c>
      <c r="O550" s="7">
        <v>0</v>
      </c>
      <c r="P550" s="10">
        <v>0</v>
      </c>
      <c r="Q550" s="11">
        <v>0.375</v>
      </c>
      <c r="R550" s="7">
        <v>0.375</v>
      </c>
      <c r="S550" s="7">
        <v>0.25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5.39</v>
      </c>
      <c r="Z550" s="9">
        <v>0</v>
      </c>
      <c r="AA550" s="8">
        <v>47</v>
      </c>
      <c r="AB550" s="9">
        <v>0</v>
      </c>
      <c r="AC550" s="9">
        <v>0</v>
      </c>
      <c r="AD550" s="9">
        <v>7.23</v>
      </c>
      <c r="AE550" s="9">
        <v>2.8</v>
      </c>
      <c r="AF550" s="9">
        <v>2.41</v>
      </c>
      <c r="AG550" s="9">
        <v>2.36</v>
      </c>
      <c r="AH550" s="12">
        <v>0.18</v>
      </c>
      <c r="AI550" s="12">
        <v>0.311</v>
      </c>
      <c r="AJ550" s="12">
        <v>0.195</v>
      </c>
      <c r="AK550" s="12">
        <v>0.372</v>
      </c>
      <c r="AL550" s="10">
        <v>0</v>
      </c>
      <c r="AM550" s="19">
        <v>0.0099</v>
      </c>
      <c r="AN550" s="9">
        <v>1.53</v>
      </c>
      <c r="AO550" s="10">
        <v>0</v>
      </c>
      <c r="AP550" s="10">
        <v>2.68</v>
      </c>
      <c r="AQ550" s="11">
        <v>0.21</v>
      </c>
      <c r="AR550" s="11">
        <v>0.43</v>
      </c>
      <c r="AS550" s="10">
        <v>1.37</v>
      </c>
      <c r="AT550" s="10">
        <v>0</v>
      </c>
      <c r="AU550" s="10">
        <v>0</v>
      </c>
      <c r="AV550" s="10">
        <v>0</v>
      </c>
      <c r="AW550" s="10">
        <v>0</v>
      </c>
    </row>
    <row r="551" spans="1:49" s="16" customFormat="1" ht="12.75">
      <c r="A551" s="7" t="s">
        <v>143</v>
      </c>
      <c r="B551" s="4" t="s">
        <v>127</v>
      </c>
      <c r="C551" s="7" t="s">
        <v>83</v>
      </c>
      <c r="D551" s="9">
        <v>6.2</v>
      </c>
      <c r="E551" s="9">
        <v>1.82</v>
      </c>
      <c r="F551" s="9">
        <v>8</v>
      </c>
      <c r="G551" s="4">
        <v>0</v>
      </c>
      <c r="H551" s="7">
        <v>0</v>
      </c>
      <c r="I551" s="10">
        <v>2.28</v>
      </c>
      <c r="J551" s="7">
        <v>0</v>
      </c>
      <c r="K551" s="7">
        <v>0</v>
      </c>
      <c r="L551" s="11">
        <v>0.129</v>
      </c>
      <c r="M551" s="11">
        <v>0.177</v>
      </c>
      <c r="N551" s="7">
        <v>0</v>
      </c>
      <c r="O551" s="7">
        <v>0</v>
      </c>
      <c r="P551" s="10">
        <v>0</v>
      </c>
      <c r="Q551" s="11">
        <v>0.438</v>
      </c>
      <c r="R551" s="7">
        <v>0.4375</v>
      </c>
      <c r="S551" s="7">
        <v>0.25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6.44</v>
      </c>
      <c r="Z551" s="9">
        <v>0</v>
      </c>
      <c r="AA551" s="8">
        <v>56.5</v>
      </c>
      <c r="AB551" s="9">
        <v>0</v>
      </c>
      <c r="AC551" s="9">
        <v>0</v>
      </c>
      <c r="AD551" s="8">
        <v>17.6</v>
      </c>
      <c r="AE551" s="9">
        <v>5.15</v>
      </c>
      <c r="AF551" s="9">
        <v>4.39</v>
      </c>
      <c r="AG551" s="9">
        <v>3.1</v>
      </c>
      <c r="AH551" s="12">
        <v>0.352</v>
      </c>
      <c r="AI551" s="12">
        <v>0.495</v>
      </c>
      <c r="AJ551" s="12">
        <v>0.308</v>
      </c>
      <c r="AK551" s="12">
        <v>0.439</v>
      </c>
      <c r="AL551" s="10">
        <v>0</v>
      </c>
      <c r="AM551" s="15">
        <v>0.0156</v>
      </c>
      <c r="AN551" s="9">
        <v>5.38</v>
      </c>
      <c r="AO551" s="10">
        <v>0</v>
      </c>
      <c r="AP551" s="10">
        <v>4.46</v>
      </c>
      <c r="AQ551" s="11">
        <v>0.45</v>
      </c>
      <c r="AR551" s="11">
        <v>0.74</v>
      </c>
      <c r="AS551" s="10">
        <v>2.52</v>
      </c>
      <c r="AT551" s="10">
        <v>0</v>
      </c>
      <c r="AU551" s="10">
        <v>0</v>
      </c>
      <c r="AV551" s="10">
        <v>0</v>
      </c>
      <c r="AW551" s="10">
        <v>0</v>
      </c>
    </row>
    <row r="552" spans="1:49" s="16" customFormat="1" ht="12.75">
      <c r="A552" s="7" t="s">
        <v>144</v>
      </c>
      <c r="B552" s="4" t="s">
        <v>127</v>
      </c>
      <c r="C552" s="7" t="s">
        <v>83</v>
      </c>
      <c r="D552" s="9">
        <v>6.5</v>
      </c>
      <c r="E552" s="9">
        <v>1.92</v>
      </c>
      <c r="F552" s="9">
        <v>8</v>
      </c>
      <c r="G552" s="4">
        <v>0</v>
      </c>
      <c r="H552" s="7">
        <v>0</v>
      </c>
      <c r="I552" s="10">
        <v>2.28</v>
      </c>
      <c r="J552" s="7">
        <v>0</v>
      </c>
      <c r="K552" s="7">
        <v>0</v>
      </c>
      <c r="L552" s="11">
        <v>0.135</v>
      </c>
      <c r="M552" s="11">
        <v>0.189</v>
      </c>
      <c r="N552" s="7">
        <v>0</v>
      </c>
      <c r="O552" s="7">
        <v>0</v>
      </c>
      <c r="P552" s="10">
        <v>0</v>
      </c>
      <c r="Q552" s="11">
        <v>0.563</v>
      </c>
      <c r="R552" s="7">
        <v>0.5625</v>
      </c>
      <c r="S552" s="7">
        <v>0.375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6.03</v>
      </c>
      <c r="Z552" s="9">
        <v>0</v>
      </c>
      <c r="AA552" s="8">
        <v>53.8</v>
      </c>
      <c r="AB552" s="9">
        <v>0</v>
      </c>
      <c r="AC552" s="9">
        <v>0</v>
      </c>
      <c r="AD552" s="8">
        <v>18.5</v>
      </c>
      <c r="AE552" s="9">
        <v>5.43</v>
      </c>
      <c r="AF552" s="9">
        <v>4.63</v>
      </c>
      <c r="AG552" s="9">
        <v>3.11</v>
      </c>
      <c r="AH552" s="12">
        <v>0.376</v>
      </c>
      <c r="AI552" s="12">
        <v>0.529</v>
      </c>
      <c r="AJ552" s="12">
        <v>0.329</v>
      </c>
      <c r="AK552" s="12">
        <v>0.443</v>
      </c>
      <c r="AL552" s="10">
        <v>0</v>
      </c>
      <c r="AM552" s="15">
        <v>0.0184</v>
      </c>
      <c r="AN552" s="9">
        <v>5.73</v>
      </c>
      <c r="AO552" s="10">
        <v>0</v>
      </c>
      <c r="AP552" s="10">
        <v>4.45</v>
      </c>
      <c r="AQ552" s="11">
        <v>0.48</v>
      </c>
      <c r="AR552" s="11">
        <v>0.79</v>
      </c>
      <c r="AS552" s="10">
        <v>2.66</v>
      </c>
      <c r="AT552" s="10">
        <v>0</v>
      </c>
      <c r="AU552" s="10">
        <v>0</v>
      </c>
      <c r="AV552" s="10">
        <v>0</v>
      </c>
      <c r="AW552" s="10">
        <v>0</v>
      </c>
    </row>
    <row r="553" spans="1:49" s="16" customFormat="1" ht="12.75">
      <c r="A553" s="7" t="s">
        <v>145</v>
      </c>
      <c r="B553" s="4" t="s">
        <v>146</v>
      </c>
      <c r="C553" s="7" t="s">
        <v>83</v>
      </c>
      <c r="D553" s="8">
        <v>22</v>
      </c>
      <c r="E553" s="9">
        <v>6.45</v>
      </c>
      <c r="F553" s="8">
        <v>10</v>
      </c>
      <c r="G553" s="4">
        <v>0</v>
      </c>
      <c r="H553" s="7">
        <v>0</v>
      </c>
      <c r="I553" s="10">
        <v>3.32</v>
      </c>
      <c r="J553" s="7">
        <v>0</v>
      </c>
      <c r="K553" s="7">
        <v>0</v>
      </c>
      <c r="L553" s="11">
        <v>0.29</v>
      </c>
      <c r="M553" s="11">
        <v>0.575</v>
      </c>
      <c r="N553" s="7">
        <v>0</v>
      </c>
      <c r="O553" s="7">
        <v>0</v>
      </c>
      <c r="P553" s="10">
        <v>0</v>
      </c>
      <c r="Q553" s="10">
        <v>1.31</v>
      </c>
      <c r="R553" s="7">
        <v>1.3125</v>
      </c>
      <c r="S553" s="7">
        <v>0</v>
      </c>
      <c r="T553" s="12">
        <v>0.99</v>
      </c>
      <c r="U553" s="9">
        <v>0</v>
      </c>
      <c r="V553" s="10">
        <v>1.12</v>
      </c>
      <c r="W553" s="12">
        <v>0.467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4">
        <v>102</v>
      </c>
      <c r="AE553" s="8">
        <v>23.9</v>
      </c>
      <c r="AF553" s="8">
        <v>20.5</v>
      </c>
      <c r="AG553" s="9">
        <v>3.99</v>
      </c>
      <c r="AH553" s="9">
        <v>6.4</v>
      </c>
      <c r="AI553" s="9">
        <v>5.29</v>
      </c>
      <c r="AJ553" s="9">
        <v>2.75</v>
      </c>
      <c r="AK553" s="12">
        <v>0.997</v>
      </c>
      <c r="AL553" s="10">
        <v>0</v>
      </c>
      <c r="AM553" s="12">
        <v>0.51</v>
      </c>
      <c r="AN553" s="4">
        <v>110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9">
        <v>4.62</v>
      </c>
      <c r="AU553" s="12">
        <v>0.791</v>
      </c>
      <c r="AV553" s="10">
        <v>0</v>
      </c>
      <c r="AW553" s="10">
        <v>0</v>
      </c>
    </row>
    <row r="554" spans="1:49" s="16" customFormat="1" ht="12.75">
      <c r="A554" s="7" t="s">
        <v>147</v>
      </c>
      <c r="B554" s="4" t="s">
        <v>146</v>
      </c>
      <c r="C554" s="7" t="s">
        <v>83</v>
      </c>
      <c r="D554" s="8">
        <v>25</v>
      </c>
      <c r="E554" s="9">
        <v>7.35</v>
      </c>
      <c r="F554" s="8">
        <v>10</v>
      </c>
      <c r="G554" s="4">
        <v>0</v>
      </c>
      <c r="H554" s="7">
        <v>0</v>
      </c>
      <c r="I554" s="10">
        <v>3.41</v>
      </c>
      <c r="J554" s="7">
        <v>0</v>
      </c>
      <c r="K554" s="7">
        <v>0</v>
      </c>
      <c r="L554" s="11">
        <v>0.38</v>
      </c>
      <c r="M554" s="11">
        <v>0.575</v>
      </c>
      <c r="N554" s="7">
        <v>0</v>
      </c>
      <c r="O554" s="7">
        <v>0</v>
      </c>
      <c r="P554" s="10">
        <v>0</v>
      </c>
      <c r="Q554" s="10">
        <v>1.31</v>
      </c>
      <c r="R554" s="7">
        <v>1.3125</v>
      </c>
      <c r="S554" s="7">
        <v>0</v>
      </c>
      <c r="T554" s="12">
        <v>0.953</v>
      </c>
      <c r="U554" s="9">
        <v>0</v>
      </c>
      <c r="V554" s="10">
        <v>1.03</v>
      </c>
      <c r="W554" s="12">
        <v>0.367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4">
        <v>110</v>
      </c>
      <c r="AE554" s="8">
        <v>26.2</v>
      </c>
      <c r="AF554" s="8">
        <v>22</v>
      </c>
      <c r="AG554" s="9">
        <v>3.87</v>
      </c>
      <c r="AH554" s="9">
        <v>7.25</v>
      </c>
      <c r="AI554" s="9">
        <v>5.65</v>
      </c>
      <c r="AJ554" s="9">
        <v>2.96</v>
      </c>
      <c r="AK554" s="12">
        <v>0.993</v>
      </c>
      <c r="AL554" s="10">
        <v>0</v>
      </c>
      <c r="AM554" s="12">
        <v>0.638</v>
      </c>
      <c r="AN554" s="4">
        <v>124</v>
      </c>
      <c r="AO554" s="10">
        <v>0</v>
      </c>
      <c r="AP554" s="10">
        <v>0</v>
      </c>
      <c r="AQ554" s="10">
        <v>0</v>
      </c>
      <c r="AR554" s="10">
        <v>0</v>
      </c>
      <c r="AS554" s="10">
        <v>0</v>
      </c>
      <c r="AT554" s="9">
        <v>4.46</v>
      </c>
      <c r="AU554" s="12">
        <v>0.803</v>
      </c>
      <c r="AV554" s="10">
        <v>0</v>
      </c>
      <c r="AW554" s="10">
        <v>0</v>
      </c>
    </row>
    <row r="555" spans="1:49" s="16" customFormat="1" ht="12.75">
      <c r="A555" s="7" t="s">
        <v>148</v>
      </c>
      <c r="B555" s="4" t="s">
        <v>146</v>
      </c>
      <c r="C555" s="7" t="s">
        <v>83</v>
      </c>
      <c r="D555" s="8">
        <v>28.5</v>
      </c>
      <c r="E555" s="9">
        <v>8.37</v>
      </c>
      <c r="F555" s="8">
        <v>10</v>
      </c>
      <c r="G555" s="4">
        <v>0</v>
      </c>
      <c r="H555" s="7">
        <v>0</v>
      </c>
      <c r="I555" s="10">
        <v>3.95</v>
      </c>
      <c r="J555" s="7">
        <v>0</v>
      </c>
      <c r="K555" s="7">
        <v>0</v>
      </c>
      <c r="L555" s="11">
        <v>0.425</v>
      </c>
      <c r="M555" s="11">
        <v>0.575</v>
      </c>
      <c r="N555" s="7">
        <v>0</v>
      </c>
      <c r="O555" s="7">
        <v>0</v>
      </c>
      <c r="P555" s="10">
        <v>0</v>
      </c>
      <c r="Q555" s="10">
        <v>1.31</v>
      </c>
      <c r="R555" s="7">
        <v>1.3125</v>
      </c>
      <c r="S555" s="7">
        <v>0</v>
      </c>
      <c r="T555" s="9">
        <v>1.12</v>
      </c>
      <c r="U555" s="9">
        <v>0</v>
      </c>
      <c r="V555" s="10">
        <v>1.21</v>
      </c>
      <c r="W555" s="12">
        <v>0.419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4">
        <v>126</v>
      </c>
      <c r="AE555" s="8">
        <v>30</v>
      </c>
      <c r="AF555" s="8">
        <v>25.3</v>
      </c>
      <c r="AG555" s="9">
        <v>3.89</v>
      </c>
      <c r="AH555" s="8">
        <v>11.3</v>
      </c>
      <c r="AI555" s="9">
        <v>7.59</v>
      </c>
      <c r="AJ555" s="9">
        <v>3.99</v>
      </c>
      <c r="AK555" s="9">
        <v>1.16</v>
      </c>
      <c r="AL555" s="10">
        <v>0</v>
      </c>
      <c r="AM555" s="12">
        <v>0.791</v>
      </c>
      <c r="AN555" s="4">
        <v>193</v>
      </c>
      <c r="AO555" s="10">
        <v>0</v>
      </c>
      <c r="AP555" s="10">
        <v>0</v>
      </c>
      <c r="AQ555" s="10">
        <v>0</v>
      </c>
      <c r="AR555" s="10">
        <v>0</v>
      </c>
      <c r="AS555" s="10">
        <v>0</v>
      </c>
      <c r="AT555" s="9">
        <v>4.68</v>
      </c>
      <c r="AU555" s="12">
        <v>0.752</v>
      </c>
      <c r="AV555" s="10">
        <v>0</v>
      </c>
      <c r="AW555" s="10">
        <v>0</v>
      </c>
    </row>
    <row r="556" spans="1:49" s="16" customFormat="1" ht="12.75">
      <c r="A556" s="7" t="s">
        <v>149</v>
      </c>
      <c r="B556" s="4" t="s">
        <v>146</v>
      </c>
      <c r="C556" s="7" t="s">
        <v>83</v>
      </c>
      <c r="D556" s="8">
        <v>33.6</v>
      </c>
      <c r="E556" s="9">
        <v>9.87</v>
      </c>
      <c r="F556" s="8">
        <v>10</v>
      </c>
      <c r="G556" s="4">
        <v>0</v>
      </c>
      <c r="H556" s="7">
        <v>0</v>
      </c>
      <c r="I556" s="10">
        <v>4.1</v>
      </c>
      <c r="J556" s="7">
        <v>0</v>
      </c>
      <c r="K556" s="7">
        <v>0</v>
      </c>
      <c r="L556" s="11">
        <v>0.575</v>
      </c>
      <c r="M556" s="11">
        <v>0.575</v>
      </c>
      <c r="N556" s="7">
        <v>0</v>
      </c>
      <c r="O556" s="7">
        <v>0</v>
      </c>
      <c r="P556" s="10">
        <v>0</v>
      </c>
      <c r="Q556" s="10">
        <v>1.31</v>
      </c>
      <c r="R556" s="7">
        <v>1.3125</v>
      </c>
      <c r="S556" s="7">
        <v>0</v>
      </c>
      <c r="T556" s="9">
        <v>1.09</v>
      </c>
      <c r="U556" s="9">
        <v>0</v>
      </c>
      <c r="V556" s="10">
        <v>1.06</v>
      </c>
      <c r="W556" s="12">
        <v>0.494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4">
        <v>139</v>
      </c>
      <c r="AE556" s="8">
        <v>33.7</v>
      </c>
      <c r="AF556" s="8">
        <v>27.8</v>
      </c>
      <c r="AG556" s="9">
        <v>3.75</v>
      </c>
      <c r="AH556" s="8">
        <v>13.1</v>
      </c>
      <c r="AI556" s="9">
        <v>8.28</v>
      </c>
      <c r="AJ556" s="9">
        <v>4.35</v>
      </c>
      <c r="AK556" s="9">
        <v>1.15</v>
      </c>
      <c r="AL556" s="10">
        <v>0</v>
      </c>
      <c r="AM556" s="9">
        <v>1.2</v>
      </c>
      <c r="AN556" s="4">
        <v>224</v>
      </c>
      <c r="AO556" s="10">
        <v>0</v>
      </c>
      <c r="AP556" s="10">
        <v>0</v>
      </c>
      <c r="AQ556" s="10">
        <v>0</v>
      </c>
      <c r="AR556" s="10">
        <v>0</v>
      </c>
      <c r="AS556" s="10">
        <v>0</v>
      </c>
      <c r="AT556" s="9">
        <v>4.47</v>
      </c>
      <c r="AU556" s="12">
        <v>0.77</v>
      </c>
      <c r="AV556" s="10">
        <v>0</v>
      </c>
      <c r="AW556" s="10">
        <v>0</v>
      </c>
    </row>
    <row r="557" spans="1:49" s="16" customFormat="1" ht="12.75">
      <c r="A557" s="7" t="s">
        <v>150</v>
      </c>
      <c r="B557" s="4" t="s">
        <v>146</v>
      </c>
      <c r="C557" s="7" t="s">
        <v>83</v>
      </c>
      <c r="D557" s="8">
        <v>41.1</v>
      </c>
      <c r="E557" s="8">
        <v>12.1</v>
      </c>
      <c r="F557" s="8">
        <v>10</v>
      </c>
      <c r="G557" s="4">
        <v>0</v>
      </c>
      <c r="H557" s="7">
        <v>0</v>
      </c>
      <c r="I557" s="10">
        <v>4.32</v>
      </c>
      <c r="J557" s="7">
        <v>0</v>
      </c>
      <c r="K557" s="7">
        <v>0</v>
      </c>
      <c r="L557" s="11">
        <v>0.796</v>
      </c>
      <c r="M557" s="11">
        <v>0.575</v>
      </c>
      <c r="N557" s="7">
        <v>0</v>
      </c>
      <c r="O557" s="7">
        <v>0</v>
      </c>
      <c r="P557" s="10">
        <v>0</v>
      </c>
      <c r="Q557" s="10">
        <v>1.31</v>
      </c>
      <c r="R557" s="7">
        <v>1.3125</v>
      </c>
      <c r="S557" s="7">
        <v>0</v>
      </c>
      <c r="T557" s="9">
        <v>1.09</v>
      </c>
      <c r="U557" s="9">
        <v>0</v>
      </c>
      <c r="V557" s="11">
        <v>0.864</v>
      </c>
      <c r="W557" s="12">
        <v>0.604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4">
        <v>157</v>
      </c>
      <c r="AE557" s="8">
        <v>39.3</v>
      </c>
      <c r="AF557" s="8">
        <v>31.5</v>
      </c>
      <c r="AG557" s="9">
        <v>3.61</v>
      </c>
      <c r="AH557" s="8">
        <v>15.7</v>
      </c>
      <c r="AI557" s="9">
        <v>9.49</v>
      </c>
      <c r="AJ557" s="9">
        <v>4.85</v>
      </c>
      <c r="AK557" s="9">
        <v>1.14</v>
      </c>
      <c r="AL557" s="10">
        <v>0</v>
      </c>
      <c r="AM557" s="9">
        <v>2.26</v>
      </c>
      <c r="AN557" s="4">
        <v>269</v>
      </c>
      <c r="AO557" s="10">
        <v>0</v>
      </c>
      <c r="AP557" s="10">
        <v>0</v>
      </c>
      <c r="AQ557" s="10">
        <v>0</v>
      </c>
      <c r="AR557" s="10">
        <v>0</v>
      </c>
      <c r="AS557" s="10">
        <v>0</v>
      </c>
      <c r="AT557" s="9">
        <v>4.26</v>
      </c>
      <c r="AU557" s="12">
        <v>0.79</v>
      </c>
      <c r="AV557" s="10">
        <v>0</v>
      </c>
      <c r="AW557" s="10">
        <v>0</v>
      </c>
    </row>
    <row r="558" spans="1:49" s="16" customFormat="1" ht="12.75">
      <c r="A558" s="7" t="s">
        <v>151</v>
      </c>
      <c r="B558" s="7" t="s">
        <v>146</v>
      </c>
      <c r="C558" s="7" t="s">
        <v>83</v>
      </c>
      <c r="D558" s="9">
        <v>6.5</v>
      </c>
      <c r="E558" s="9">
        <v>1.95</v>
      </c>
      <c r="F558" s="8">
        <v>10</v>
      </c>
      <c r="G558" s="4">
        <v>0</v>
      </c>
      <c r="H558" s="7">
        <v>0</v>
      </c>
      <c r="I558" s="10">
        <v>1.17</v>
      </c>
      <c r="J558" s="7">
        <v>0</v>
      </c>
      <c r="K558" s="7">
        <v>0</v>
      </c>
      <c r="L558" s="11">
        <v>0.152</v>
      </c>
      <c r="M558" s="11">
        <v>0.202</v>
      </c>
      <c r="N558" s="7">
        <v>0</v>
      </c>
      <c r="O558" s="7">
        <v>0</v>
      </c>
      <c r="P558" s="10">
        <v>0</v>
      </c>
      <c r="Q558" s="11">
        <v>0.563</v>
      </c>
      <c r="R558" s="7">
        <v>0.5625</v>
      </c>
      <c r="S558" s="7">
        <v>0</v>
      </c>
      <c r="T558" s="12">
        <v>0.194</v>
      </c>
      <c r="U558" s="9">
        <v>0</v>
      </c>
      <c r="V558" s="11">
        <v>0.182</v>
      </c>
      <c r="W558" s="15">
        <v>0.0975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8">
        <v>22.9</v>
      </c>
      <c r="AE558" s="9">
        <v>5.9</v>
      </c>
      <c r="AF558" s="9">
        <v>4.59</v>
      </c>
      <c r="AG558" s="9">
        <v>3.43</v>
      </c>
      <c r="AH558" s="12">
        <v>0.133</v>
      </c>
      <c r="AI558" s="12">
        <v>0.284</v>
      </c>
      <c r="AJ558" s="12">
        <v>0.137</v>
      </c>
      <c r="AK558" s="12">
        <v>0.262</v>
      </c>
      <c r="AL558" s="10">
        <v>0</v>
      </c>
      <c r="AM558" s="15">
        <v>0.0191</v>
      </c>
      <c r="AN558" s="9">
        <v>2.76</v>
      </c>
      <c r="AO558" s="10">
        <v>0</v>
      </c>
      <c r="AP558" s="10">
        <v>0</v>
      </c>
      <c r="AQ558" s="10">
        <v>0</v>
      </c>
      <c r="AR558" s="10">
        <v>0</v>
      </c>
      <c r="AS558" s="10">
        <v>0</v>
      </c>
      <c r="AT558" s="9">
        <v>3.46</v>
      </c>
      <c r="AU558" s="12">
        <v>0.988</v>
      </c>
      <c r="AV558" s="10">
        <v>0</v>
      </c>
      <c r="AW558" s="10">
        <v>0</v>
      </c>
    </row>
    <row r="559" spans="1:49" s="16" customFormat="1" ht="12.75">
      <c r="A559" s="7" t="s">
        <v>152</v>
      </c>
      <c r="B559" s="4" t="s">
        <v>146</v>
      </c>
      <c r="C559" s="7" t="s">
        <v>83</v>
      </c>
      <c r="D559" s="9">
        <v>8.4</v>
      </c>
      <c r="E559" s="9">
        <v>2.46</v>
      </c>
      <c r="F559" s="8">
        <v>10</v>
      </c>
      <c r="G559" s="4">
        <v>0</v>
      </c>
      <c r="H559" s="7">
        <v>0</v>
      </c>
      <c r="I559" s="10">
        <v>1.5</v>
      </c>
      <c r="J559" s="7">
        <v>0</v>
      </c>
      <c r="K559" s="7">
        <v>0</v>
      </c>
      <c r="L559" s="11">
        <v>0.17</v>
      </c>
      <c r="M559" s="11">
        <v>0.28</v>
      </c>
      <c r="N559" s="7">
        <v>0</v>
      </c>
      <c r="O559" s="7">
        <v>0</v>
      </c>
      <c r="P559" s="10">
        <v>0</v>
      </c>
      <c r="Q559" s="11">
        <v>0.75</v>
      </c>
      <c r="R559" s="7">
        <v>0.75</v>
      </c>
      <c r="S559" s="7">
        <v>0</v>
      </c>
      <c r="T559" s="12">
        <v>0.284</v>
      </c>
      <c r="U559" s="9">
        <v>0</v>
      </c>
      <c r="V559" s="11">
        <v>0.332</v>
      </c>
      <c r="W559" s="12">
        <v>0.123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8">
        <v>31.9</v>
      </c>
      <c r="AE559" s="9">
        <v>7.92</v>
      </c>
      <c r="AF559" s="9">
        <v>6.39</v>
      </c>
      <c r="AG559" s="9">
        <v>3.61</v>
      </c>
      <c r="AH559" s="12">
        <v>0.326</v>
      </c>
      <c r="AI559" s="12">
        <v>0.548</v>
      </c>
      <c r="AJ559" s="12">
        <v>0.268</v>
      </c>
      <c r="AK559" s="12">
        <v>0.364</v>
      </c>
      <c r="AL559" s="10">
        <v>0</v>
      </c>
      <c r="AM559" s="15">
        <v>0.0413</v>
      </c>
      <c r="AN559" s="9">
        <v>7</v>
      </c>
      <c r="AO559" s="10">
        <v>0</v>
      </c>
      <c r="AP559" s="10">
        <v>0</v>
      </c>
      <c r="AQ559" s="10">
        <v>0</v>
      </c>
      <c r="AR559" s="10">
        <v>0</v>
      </c>
      <c r="AS559" s="10">
        <v>0</v>
      </c>
      <c r="AT559" s="9">
        <v>3.68</v>
      </c>
      <c r="AU559" s="12">
        <v>0.972</v>
      </c>
      <c r="AV559" s="10">
        <v>0</v>
      </c>
      <c r="AW559" s="10">
        <v>0</v>
      </c>
    </row>
    <row r="560" spans="1:49" s="16" customFormat="1" ht="12.75">
      <c r="A560" s="7" t="s">
        <v>153</v>
      </c>
      <c r="B560" s="4" t="s">
        <v>146</v>
      </c>
      <c r="C560" s="7" t="s">
        <v>83</v>
      </c>
      <c r="D560" s="8">
        <v>10.6</v>
      </c>
      <c r="E560" s="9">
        <v>3.1</v>
      </c>
      <c r="F560" s="8">
        <v>12</v>
      </c>
      <c r="G560" s="4">
        <v>0</v>
      </c>
      <c r="H560" s="7">
        <v>0</v>
      </c>
      <c r="I560" s="10">
        <v>1.5</v>
      </c>
      <c r="J560" s="7">
        <v>0</v>
      </c>
      <c r="K560" s="7">
        <v>0</v>
      </c>
      <c r="L560" s="11">
        <v>0.19</v>
      </c>
      <c r="M560" s="11">
        <v>0.309</v>
      </c>
      <c r="N560" s="7">
        <v>0</v>
      </c>
      <c r="O560" s="7">
        <v>0</v>
      </c>
      <c r="P560" s="10">
        <v>0</v>
      </c>
      <c r="Q560" s="11">
        <v>0.75</v>
      </c>
      <c r="R560" s="7">
        <v>0.75</v>
      </c>
      <c r="S560" s="7">
        <v>0</v>
      </c>
      <c r="T560" s="12">
        <v>0.269</v>
      </c>
      <c r="U560" s="9">
        <v>0</v>
      </c>
      <c r="V560" s="11">
        <v>0.284</v>
      </c>
      <c r="W560" s="12">
        <v>0.129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8">
        <v>55.3</v>
      </c>
      <c r="AE560" s="8">
        <v>11.6</v>
      </c>
      <c r="AF560" s="9">
        <v>9.22</v>
      </c>
      <c r="AG560" s="9">
        <v>4.22</v>
      </c>
      <c r="AH560" s="12">
        <v>0.378</v>
      </c>
      <c r="AI560" s="12">
        <v>0.635</v>
      </c>
      <c r="AJ560" s="12">
        <v>0.307</v>
      </c>
      <c r="AK560" s="12">
        <v>0.349</v>
      </c>
      <c r="AL560" s="10">
        <v>0</v>
      </c>
      <c r="AM560" s="15">
        <v>0.0596</v>
      </c>
      <c r="AN560" s="8">
        <v>11.7</v>
      </c>
      <c r="AO560" s="10">
        <v>0</v>
      </c>
      <c r="AP560" s="10">
        <v>0</v>
      </c>
      <c r="AQ560" s="10">
        <v>0</v>
      </c>
      <c r="AR560" s="10">
        <v>0</v>
      </c>
      <c r="AS560" s="10">
        <v>0</v>
      </c>
      <c r="AT560" s="9">
        <v>4.27</v>
      </c>
      <c r="AU560" s="12">
        <v>0.983</v>
      </c>
      <c r="AV560" s="10">
        <v>0</v>
      </c>
      <c r="AW560" s="10">
        <v>0</v>
      </c>
    </row>
    <row r="561" spans="1:49" s="16" customFormat="1" ht="12.75">
      <c r="A561" s="7" t="s">
        <v>154</v>
      </c>
      <c r="B561" s="4" t="s">
        <v>146</v>
      </c>
      <c r="C561" s="7" t="s">
        <v>83</v>
      </c>
      <c r="D561" s="8">
        <v>31</v>
      </c>
      <c r="E561" s="9">
        <v>9.12</v>
      </c>
      <c r="F561" s="8">
        <v>12</v>
      </c>
      <c r="G561" s="4">
        <v>0</v>
      </c>
      <c r="H561" s="7">
        <v>0</v>
      </c>
      <c r="I561" s="10">
        <v>3.67</v>
      </c>
      <c r="J561" s="7">
        <v>0</v>
      </c>
      <c r="K561" s="7">
        <v>0</v>
      </c>
      <c r="L561" s="11">
        <v>0.37</v>
      </c>
      <c r="M561" s="11">
        <v>0.7</v>
      </c>
      <c r="N561" s="7">
        <v>0</v>
      </c>
      <c r="O561" s="7">
        <v>0</v>
      </c>
      <c r="P561" s="10">
        <v>0</v>
      </c>
      <c r="Q561" s="10">
        <v>1.31</v>
      </c>
      <c r="R561" s="7">
        <v>1.3125</v>
      </c>
      <c r="S561" s="7">
        <v>0</v>
      </c>
      <c r="T561" s="9">
        <v>1.08</v>
      </c>
      <c r="U561" s="9">
        <v>0</v>
      </c>
      <c r="V561" s="10">
        <v>1.17</v>
      </c>
      <c r="W561" s="12">
        <v>0.425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4">
        <v>202</v>
      </c>
      <c r="AE561" s="8">
        <v>39.7</v>
      </c>
      <c r="AF561" s="8">
        <v>33.7</v>
      </c>
      <c r="AG561" s="9">
        <v>4.71</v>
      </c>
      <c r="AH561" s="8">
        <v>11.3</v>
      </c>
      <c r="AI561" s="9">
        <v>8.15</v>
      </c>
      <c r="AJ561" s="9">
        <v>4.37</v>
      </c>
      <c r="AK561" s="9">
        <v>1.11</v>
      </c>
      <c r="AL561" s="10">
        <v>0</v>
      </c>
      <c r="AM561" s="9">
        <v>1</v>
      </c>
      <c r="AN561" s="4">
        <v>267</v>
      </c>
      <c r="AO561" s="10">
        <v>0</v>
      </c>
      <c r="AP561" s="10">
        <v>0</v>
      </c>
      <c r="AQ561" s="10">
        <v>0</v>
      </c>
      <c r="AR561" s="10">
        <v>0</v>
      </c>
      <c r="AS561" s="10">
        <v>0</v>
      </c>
      <c r="AT561" s="9">
        <v>5.34</v>
      </c>
      <c r="AU561" s="12">
        <v>0.822</v>
      </c>
      <c r="AV561" s="10">
        <v>0</v>
      </c>
      <c r="AW561" s="10">
        <v>0</v>
      </c>
    </row>
    <row r="562" spans="1:49" s="16" customFormat="1" ht="12.75">
      <c r="A562" s="7" t="s">
        <v>155</v>
      </c>
      <c r="B562" s="4" t="s">
        <v>146</v>
      </c>
      <c r="C562" s="7" t="s">
        <v>83</v>
      </c>
      <c r="D562" s="8">
        <v>35</v>
      </c>
      <c r="E562" s="8">
        <v>10.3</v>
      </c>
      <c r="F562" s="8">
        <v>12</v>
      </c>
      <c r="G562" s="4">
        <v>0</v>
      </c>
      <c r="H562" s="7">
        <v>0</v>
      </c>
      <c r="I562" s="10">
        <v>3.77</v>
      </c>
      <c r="J562" s="7">
        <v>0</v>
      </c>
      <c r="K562" s="7">
        <v>0</v>
      </c>
      <c r="L562" s="11">
        <v>0.465</v>
      </c>
      <c r="M562" s="11">
        <v>0.7</v>
      </c>
      <c r="N562" s="7">
        <v>0</v>
      </c>
      <c r="O562" s="7">
        <v>0</v>
      </c>
      <c r="P562" s="10">
        <v>0</v>
      </c>
      <c r="Q562" s="10">
        <v>1.31</v>
      </c>
      <c r="R562" s="7">
        <v>1.3125</v>
      </c>
      <c r="S562" s="7">
        <v>0</v>
      </c>
      <c r="T562" s="9">
        <v>1.05</v>
      </c>
      <c r="U562" s="9">
        <v>0</v>
      </c>
      <c r="V562" s="10">
        <v>1.07</v>
      </c>
      <c r="W562" s="12">
        <v>0.428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4">
        <v>216</v>
      </c>
      <c r="AE562" s="8">
        <v>43.2</v>
      </c>
      <c r="AF562" s="8">
        <v>36</v>
      </c>
      <c r="AG562" s="9">
        <v>4.59</v>
      </c>
      <c r="AH562" s="8">
        <v>12.6</v>
      </c>
      <c r="AI562" s="9">
        <v>8.62</v>
      </c>
      <c r="AJ562" s="9">
        <v>4.64</v>
      </c>
      <c r="AK562" s="9">
        <v>1.11</v>
      </c>
      <c r="AL562" s="10">
        <v>0</v>
      </c>
      <c r="AM562" s="9">
        <v>1.24</v>
      </c>
      <c r="AN562" s="4">
        <v>297</v>
      </c>
      <c r="AO562" s="10">
        <v>0</v>
      </c>
      <c r="AP562" s="10">
        <v>0</v>
      </c>
      <c r="AQ562" s="10">
        <v>0</v>
      </c>
      <c r="AR562" s="10">
        <v>0</v>
      </c>
      <c r="AS562" s="10">
        <v>0</v>
      </c>
      <c r="AT562" s="9">
        <v>5.18</v>
      </c>
      <c r="AU562" s="12">
        <v>0.831</v>
      </c>
      <c r="AV562" s="10">
        <v>0</v>
      </c>
      <c r="AW562" s="10">
        <v>0</v>
      </c>
    </row>
    <row r="563" spans="1:49" s="16" customFormat="1" ht="12.75">
      <c r="A563" s="7" t="s">
        <v>156</v>
      </c>
      <c r="B563" s="4" t="s">
        <v>146</v>
      </c>
      <c r="C563" s="7" t="s">
        <v>83</v>
      </c>
      <c r="D563" s="8">
        <v>40</v>
      </c>
      <c r="E563" s="8">
        <v>11.8</v>
      </c>
      <c r="F563" s="8">
        <v>12</v>
      </c>
      <c r="G563" s="4">
        <v>0</v>
      </c>
      <c r="H563" s="7">
        <v>0</v>
      </c>
      <c r="I563" s="10">
        <v>3.89</v>
      </c>
      <c r="J563" s="7">
        <v>0</v>
      </c>
      <c r="K563" s="7">
        <v>0</v>
      </c>
      <c r="L563" s="11">
        <v>0.59</v>
      </c>
      <c r="M563" s="11">
        <v>0.7</v>
      </c>
      <c r="N563" s="7">
        <v>0</v>
      </c>
      <c r="O563" s="7">
        <v>0</v>
      </c>
      <c r="P563" s="10">
        <v>0</v>
      </c>
      <c r="Q563" s="10">
        <v>1.31</v>
      </c>
      <c r="R563" s="7">
        <v>1.3125</v>
      </c>
      <c r="S563" s="7">
        <v>0</v>
      </c>
      <c r="T563" s="9">
        <v>1.04</v>
      </c>
      <c r="U563" s="9">
        <v>0</v>
      </c>
      <c r="V563" s="11">
        <v>0.952</v>
      </c>
      <c r="W563" s="12">
        <v>0.49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4">
        <v>234</v>
      </c>
      <c r="AE563" s="8">
        <v>47.7</v>
      </c>
      <c r="AF563" s="8">
        <v>39</v>
      </c>
      <c r="AG563" s="9">
        <v>4.46</v>
      </c>
      <c r="AH563" s="8">
        <v>14.2</v>
      </c>
      <c r="AI563" s="9">
        <v>9.31</v>
      </c>
      <c r="AJ563" s="9">
        <v>4.98</v>
      </c>
      <c r="AK563" s="9">
        <v>1.1</v>
      </c>
      <c r="AL563" s="10">
        <v>0</v>
      </c>
      <c r="AM563" s="9">
        <v>1.69</v>
      </c>
      <c r="AN563" s="4">
        <v>336</v>
      </c>
      <c r="AO563" s="10">
        <v>0</v>
      </c>
      <c r="AP563" s="10">
        <v>0</v>
      </c>
      <c r="AQ563" s="10">
        <v>0</v>
      </c>
      <c r="AR563" s="10">
        <v>0</v>
      </c>
      <c r="AS563" s="10">
        <v>0</v>
      </c>
      <c r="AT563" s="9">
        <v>5.01</v>
      </c>
      <c r="AU563" s="12">
        <v>0.842</v>
      </c>
      <c r="AV563" s="10">
        <v>0</v>
      </c>
      <c r="AW563" s="10">
        <v>0</v>
      </c>
    </row>
    <row r="564" spans="1:49" s="16" customFormat="1" ht="12.75">
      <c r="A564" s="7" t="s">
        <v>157</v>
      </c>
      <c r="B564" s="4" t="s">
        <v>146</v>
      </c>
      <c r="C564" s="7" t="s">
        <v>83</v>
      </c>
      <c r="D564" s="8">
        <v>45</v>
      </c>
      <c r="E564" s="8">
        <v>13.2</v>
      </c>
      <c r="F564" s="8">
        <v>12</v>
      </c>
      <c r="G564" s="4">
        <v>0</v>
      </c>
      <c r="H564" s="7">
        <v>0</v>
      </c>
      <c r="I564" s="10">
        <v>4.01</v>
      </c>
      <c r="J564" s="7">
        <v>0</v>
      </c>
      <c r="K564" s="7">
        <v>0</v>
      </c>
      <c r="L564" s="11">
        <v>0.71</v>
      </c>
      <c r="M564" s="11">
        <v>0.7</v>
      </c>
      <c r="N564" s="7">
        <v>0</v>
      </c>
      <c r="O564" s="7">
        <v>0</v>
      </c>
      <c r="P564" s="10">
        <v>0</v>
      </c>
      <c r="Q564" s="10">
        <v>1.31</v>
      </c>
      <c r="R564" s="7">
        <v>1.3125</v>
      </c>
      <c r="S564" s="7">
        <v>0</v>
      </c>
      <c r="T564" s="9">
        <v>1.04</v>
      </c>
      <c r="U564" s="9">
        <v>0</v>
      </c>
      <c r="V564" s="11">
        <v>0.844</v>
      </c>
      <c r="W564" s="12">
        <v>0.55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4">
        <v>251</v>
      </c>
      <c r="AE564" s="8">
        <v>52</v>
      </c>
      <c r="AF564" s="8">
        <v>41.9</v>
      </c>
      <c r="AG564" s="9">
        <v>4.36</v>
      </c>
      <c r="AH564" s="8">
        <v>15.8</v>
      </c>
      <c r="AI564" s="8">
        <v>10.1</v>
      </c>
      <c r="AJ564" s="9">
        <v>5.3</v>
      </c>
      <c r="AK564" s="9">
        <v>1.09</v>
      </c>
      <c r="AL564" s="10">
        <v>0</v>
      </c>
      <c r="AM564" s="9">
        <v>2.33</v>
      </c>
      <c r="AN564" s="4">
        <v>373</v>
      </c>
      <c r="AO564" s="10">
        <v>0</v>
      </c>
      <c r="AP564" s="10">
        <v>0</v>
      </c>
      <c r="AQ564" s="10">
        <v>0</v>
      </c>
      <c r="AR564" s="10">
        <v>0</v>
      </c>
      <c r="AS564" s="10">
        <v>0</v>
      </c>
      <c r="AT564" s="9">
        <v>4.88</v>
      </c>
      <c r="AU564" s="12">
        <v>0.851</v>
      </c>
      <c r="AV564" s="10">
        <v>0</v>
      </c>
      <c r="AW564" s="10">
        <v>0</v>
      </c>
    </row>
    <row r="565" spans="1:49" s="16" customFormat="1" ht="12.75">
      <c r="A565" s="7" t="s">
        <v>158</v>
      </c>
      <c r="B565" s="4" t="s">
        <v>146</v>
      </c>
      <c r="C565" s="7" t="s">
        <v>83</v>
      </c>
      <c r="D565" s="8">
        <v>50</v>
      </c>
      <c r="E565" s="8">
        <v>14.7</v>
      </c>
      <c r="F565" s="8">
        <v>12</v>
      </c>
      <c r="G565" s="4">
        <v>0</v>
      </c>
      <c r="H565" s="7">
        <v>0</v>
      </c>
      <c r="I565" s="10">
        <v>4.14</v>
      </c>
      <c r="J565" s="7">
        <v>0</v>
      </c>
      <c r="K565" s="7">
        <v>0</v>
      </c>
      <c r="L565" s="11">
        <v>0.835</v>
      </c>
      <c r="M565" s="11">
        <v>0.7</v>
      </c>
      <c r="N565" s="7">
        <v>0</v>
      </c>
      <c r="O565" s="7">
        <v>0</v>
      </c>
      <c r="P565" s="10">
        <v>0</v>
      </c>
      <c r="Q565" s="10">
        <v>1.31</v>
      </c>
      <c r="R565" s="7">
        <v>1.3125</v>
      </c>
      <c r="S565" s="7">
        <v>0</v>
      </c>
      <c r="T565" s="9">
        <v>1.05</v>
      </c>
      <c r="U565" s="9">
        <v>0</v>
      </c>
      <c r="V565" s="11">
        <v>0.741</v>
      </c>
      <c r="W565" s="12">
        <v>0.613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4">
        <v>269</v>
      </c>
      <c r="AE565" s="8">
        <v>56.5</v>
      </c>
      <c r="AF565" s="8">
        <v>44.9</v>
      </c>
      <c r="AG565" s="9">
        <v>4.28</v>
      </c>
      <c r="AH565" s="8">
        <v>17.4</v>
      </c>
      <c r="AI565" s="8">
        <v>10.9</v>
      </c>
      <c r="AJ565" s="9">
        <v>5.64</v>
      </c>
      <c r="AK565" s="9">
        <v>1.09</v>
      </c>
      <c r="AL565" s="10">
        <v>0</v>
      </c>
      <c r="AM565" s="9">
        <v>3.23</v>
      </c>
      <c r="AN565" s="4">
        <v>411</v>
      </c>
      <c r="AO565" s="10">
        <v>0</v>
      </c>
      <c r="AP565" s="10">
        <v>0</v>
      </c>
      <c r="AQ565" s="10">
        <v>0</v>
      </c>
      <c r="AR565" s="10">
        <v>0</v>
      </c>
      <c r="AS565" s="10">
        <v>0</v>
      </c>
      <c r="AT565" s="9">
        <v>4.77</v>
      </c>
      <c r="AU565" s="12">
        <v>0.859</v>
      </c>
      <c r="AV565" s="10">
        <v>0</v>
      </c>
      <c r="AW565" s="10">
        <v>0</v>
      </c>
    </row>
    <row r="566" spans="1:49" s="16" customFormat="1" ht="12.75">
      <c r="A566" s="7" t="s">
        <v>159</v>
      </c>
      <c r="B566" s="4" t="s">
        <v>146</v>
      </c>
      <c r="C566" s="7" t="s">
        <v>83</v>
      </c>
      <c r="D566" s="8">
        <v>31.8</v>
      </c>
      <c r="E566" s="9">
        <v>9.35</v>
      </c>
      <c r="F566" s="8">
        <v>13</v>
      </c>
      <c r="G566" s="4">
        <v>0</v>
      </c>
      <c r="H566" s="7">
        <v>0</v>
      </c>
      <c r="I566" s="10">
        <v>4</v>
      </c>
      <c r="J566" s="7">
        <v>0</v>
      </c>
      <c r="K566" s="7">
        <v>0</v>
      </c>
      <c r="L566" s="11">
        <v>0.375</v>
      </c>
      <c r="M566" s="11">
        <v>0.61</v>
      </c>
      <c r="N566" s="7">
        <v>0</v>
      </c>
      <c r="O566" s="7">
        <v>0</v>
      </c>
      <c r="P566" s="10">
        <v>0</v>
      </c>
      <c r="Q566" s="10">
        <v>1.44</v>
      </c>
      <c r="R566" s="7">
        <v>1.4375</v>
      </c>
      <c r="S566" s="7">
        <v>0</v>
      </c>
      <c r="T566" s="9">
        <v>1</v>
      </c>
      <c r="U566" s="9">
        <v>0</v>
      </c>
      <c r="V566" s="10">
        <v>1.24</v>
      </c>
      <c r="W566" s="12">
        <v>0.36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4">
        <v>239</v>
      </c>
      <c r="AE566" s="8">
        <v>43.4</v>
      </c>
      <c r="AF566" s="8">
        <v>36.7</v>
      </c>
      <c r="AG566" s="9">
        <v>5.05</v>
      </c>
      <c r="AH566" s="8">
        <v>11.4</v>
      </c>
      <c r="AI566" s="9">
        <v>7.69</v>
      </c>
      <c r="AJ566" s="9">
        <v>3.79</v>
      </c>
      <c r="AK566" s="9">
        <v>1.1</v>
      </c>
      <c r="AL566" s="10">
        <v>0</v>
      </c>
      <c r="AM566" s="12">
        <v>0.937</v>
      </c>
      <c r="AN566" s="4">
        <v>380</v>
      </c>
      <c r="AO566" s="10">
        <v>0</v>
      </c>
      <c r="AP566" s="10">
        <v>0</v>
      </c>
      <c r="AQ566" s="10">
        <v>0</v>
      </c>
      <c r="AR566" s="10">
        <v>0</v>
      </c>
      <c r="AS566" s="10">
        <v>0</v>
      </c>
      <c r="AT566" s="9">
        <v>5.64</v>
      </c>
      <c r="AU566" s="12">
        <v>0.842</v>
      </c>
      <c r="AV566" s="10">
        <v>0</v>
      </c>
      <c r="AW566" s="10">
        <v>0</v>
      </c>
    </row>
    <row r="567" spans="1:49" s="16" customFormat="1" ht="12.75">
      <c r="A567" s="7" t="s">
        <v>160</v>
      </c>
      <c r="B567" s="4" t="s">
        <v>146</v>
      </c>
      <c r="C567" s="7" t="s">
        <v>83</v>
      </c>
      <c r="D567" s="8">
        <v>35</v>
      </c>
      <c r="E567" s="8">
        <v>10.3</v>
      </c>
      <c r="F567" s="8">
        <v>13</v>
      </c>
      <c r="G567" s="4">
        <v>0</v>
      </c>
      <c r="H567" s="7">
        <v>0</v>
      </c>
      <c r="I567" s="10">
        <v>4.07</v>
      </c>
      <c r="J567" s="7">
        <v>0</v>
      </c>
      <c r="K567" s="7">
        <v>0</v>
      </c>
      <c r="L567" s="11">
        <v>0.447</v>
      </c>
      <c r="M567" s="11">
        <v>0.61</v>
      </c>
      <c r="N567" s="7">
        <v>0</v>
      </c>
      <c r="O567" s="7">
        <v>0</v>
      </c>
      <c r="P567" s="10">
        <v>0</v>
      </c>
      <c r="Q567" s="10">
        <v>1.44</v>
      </c>
      <c r="R567" s="7">
        <v>1.4375</v>
      </c>
      <c r="S567" s="7">
        <v>0</v>
      </c>
      <c r="T567" s="12">
        <v>0.98</v>
      </c>
      <c r="U567" s="9">
        <v>0</v>
      </c>
      <c r="V567" s="10">
        <v>1.16</v>
      </c>
      <c r="W567" s="12">
        <v>0.396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4">
        <v>252</v>
      </c>
      <c r="AE567" s="8">
        <v>46.5</v>
      </c>
      <c r="AF567" s="8">
        <v>38.8</v>
      </c>
      <c r="AG567" s="9">
        <v>4.95</v>
      </c>
      <c r="AH567" s="8">
        <v>12.3</v>
      </c>
      <c r="AI567" s="9">
        <v>8.04</v>
      </c>
      <c r="AJ567" s="9">
        <v>3.97</v>
      </c>
      <c r="AK567" s="9">
        <v>1.09</v>
      </c>
      <c r="AL567" s="10">
        <v>0</v>
      </c>
      <c r="AM567" s="9">
        <v>1.13</v>
      </c>
      <c r="AN567" s="4">
        <v>412</v>
      </c>
      <c r="AO567" s="10">
        <v>0</v>
      </c>
      <c r="AP567" s="10">
        <v>0</v>
      </c>
      <c r="AQ567" s="10">
        <v>0</v>
      </c>
      <c r="AR567" s="10">
        <v>0</v>
      </c>
      <c r="AS567" s="10">
        <v>0</v>
      </c>
      <c r="AT567" s="9">
        <v>5.5</v>
      </c>
      <c r="AU567" s="12">
        <v>0.849</v>
      </c>
      <c r="AV567" s="10">
        <v>0</v>
      </c>
      <c r="AW567" s="10">
        <v>0</v>
      </c>
    </row>
    <row r="568" spans="1:49" s="16" customFormat="1" ht="12.75">
      <c r="A568" s="7" t="s">
        <v>161</v>
      </c>
      <c r="B568" s="4" t="s">
        <v>146</v>
      </c>
      <c r="C568" s="7" t="s">
        <v>83</v>
      </c>
      <c r="D568" s="8">
        <v>40</v>
      </c>
      <c r="E568" s="8">
        <v>11.8</v>
      </c>
      <c r="F568" s="8">
        <v>13</v>
      </c>
      <c r="G568" s="4">
        <v>0</v>
      </c>
      <c r="H568" s="7">
        <v>0</v>
      </c>
      <c r="I568" s="10">
        <v>4.19</v>
      </c>
      <c r="J568" s="7">
        <v>0</v>
      </c>
      <c r="K568" s="7">
        <v>0</v>
      </c>
      <c r="L568" s="11">
        <v>0.56</v>
      </c>
      <c r="M568" s="11">
        <v>0.61</v>
      </c>
      <c r="N568" s="7">
        <v>0</v>
      </c>
      <c r="O568" s="7">
        <v>0</v>
      </c>
      <c r="P568" s="10">
        <v>0</v>
      </c>
      <c r="Q568" s="10">
        <v>1.44</v>
      </c>
      <c r="R568" s="7">
        <v>1.4375</v>
      </c>
      <c r="S568" s="7">
        <v>0</v>
      </c>
      <c r="T568" s="12">
        <v>0.963</v>
      </c>
      <c r="U568" s="9">
        <v>0</v>
      </c>
      <c r="V568" s="10">
        <v>1.03</v>
      </c>
      <c r="W568" s="12">
        <v>0.452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4">
        <v>273</v>
      </c>
      <c r="AE568" s="8">
        <v>51.2</v>
      </c>
      <c r="AF568" s="8">
        <v>41.9</v>
      </c>
      <c r="AG568" s="9">
        <v>4.82</v>
      </c>
      <c r="AH568" s="8">
        <v>13.7</v>
      </c>
      <c r="AI568" s="9">
        <v>8.66</v>
      </c>
      <c r="AJ568" s="9">
        <v>4.24</v>
      </c>
      <c r="AK568" s="9">
        <v>1.08</v>
      </c>
      <c r="AL568" s="10">
        <v>0</v>
      </c>
      <c r="AM568" s="9">
        <v>1.55</v>
      </c>
      <c r="AN568" s="4">
        <v>462</v>
      </c>
      <c r="AO568" s="10">
        <v>0</v>
      </c>
      <c r="AP568" s="10">
        <v>0</v>
      </c>
      <c r="AQ568" s="10">
        <v>0</v>
      </c>
      <c r="AR568" s="10">
        <v>0</v>
      </c>
      <c r="AS568" s="10">
        <v>0</v>
      </c>
      <c r="AT568" s="9">
        <v>5.32</v>
      </c>
      <c r="AU568" s="12">
        <v>0.859</v>
      </c>
      <c r="AV568" s="10">
        <v>0</v>
      </c>
      <c r="AW568" s="10">
        <v>0</v>
      </c>
    </row>
    <row r="569" spans="1:49" s="16" customFormat="1" ht="12.75">
      <c r="A569" s="7" t="s">
        <v>162</v>
      </c>
      <c r="B569" s="4" t="s">
        <v>146</v>
      </c>
      <c r="C569" s="7" t="s">
        <v>83</v>
      </c>
      <c r="D569" s="8">
        <v>50</v>
      </c>
      <c r="E569" s="8">
        <v>14.7</v>
      </c>
      <c r="F569" s="8">
        <v>13</v>
      </c>
      <c r="G569" s="4">
        <v>0</v>
      </c>
      <c r="H569" s="7">
        <v>0</v>
      </c>
      <c r="I569" s="10">
        <v>4.41</v>
      </c>
      <c r="J569" s="7">
        <v>0</v>
      </c>
      <c r="K569" s="7">
        <v>0</v>
      </c>
      <c r="L569" s="11">
        <v>0.787</v>
      </c>
      <c r="M569" s="11">
        <v>0.61</v>
      </c>
      <c r="N569" s="7">
        <v>0</v>
      </c>
      <c r="O569" s="7">
        <v>0</v>
      </c>
      <c r="P569" s="10">
        <v>0</v>
      </c>
      <c r="Q569" s="10">
        <v>1.44</v>
      </c>
      <c r="R569" s="7">
        <v>1.4375</v>
      </c>
      <c r="S569" s="7">
        <v>0</v>
      </c>
      <c r="T569" s="12">
        <v>0.974</v>
      </c>
      <c r="U569" s="9">
        <v>0</v>
      </c>
      <c r="V569" s="11">
        <v>0.815</v>
      </c>
      <c r="W569" s="12">
        <v>0.566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4">
        <v>314</v>
      </c>
      <c r="AE569" s="8">
        <v>60.8</v>
      </c>
      <c r="AF569" s="8">
        <v>48.3</v>
      </c>
      <c r="AG569" s="9">
        <v>4.62</v>
      </c>
      <c r="AH569" s="8">
        <v>16.4</v>
      </c>
      <c r="AI569" s="8">
        <v>10.2</v>
      </c>
      <c r="AJ569" s="9">
        <v>4.77</v>
      </c>
      <c r="AK569" s="9">
        <v>1.06</v>
      </c>
      <c r="AL569" s="10">
        <v>0</v>
      </c>
      <c r="AM569" s="9">
        <v>2.96</v>
      </c>
      <c r="AN569" s="4">
        <v>558</v>
      </c>
      <c r="AO569" s="10">
        <v>0</v>
      </c>
      <c r="AP569" s="10">
        <v>0</v>
      </c>
      <c r="AQ569" s="10">
        <v>0</v>
      </c>
      <c r="AR569" s="10">
        <v>0</v>
      </c>
      <c r="AS569" s="10">
        <v>0</v>
      </c>
      <c r="AT569" s="9">
        <v>5.07</v>
      </c>
      <c r="AU569" s="12">
        <v>0.875</v>
      </c>
      <c r="AV569" s="10">
        <v>0</v>
      </c>
      <c r="AW569" s="10">
        <v>0</v>
      </c>
    </row>
    <row r="570" spans="1:49" s="16" customFormat="1" ht="12.75">
      <c r="A570" s="7" t="s">
        <v>163</v>
      </c>
      <c r="B570" s="4" t="s">
        <v>146</v>
      </c>
      <c r="C570" s="7" t="s">
        <v>83</v>
      </c>
      <c r="D570" s="8">
        <v>42.7</v>
      </c>
      <c r="E570" s="8">
        <v>12.6</v>
      </c>
      <c r="F570" s="8">
        <v>18</v>
      </c>
      <c r="G570" s="4">
        <v>0</v>
      </c>
      <c r="H570" s="7">
        <v>0</v>
      </c>
      <c r="I570" s="10">
        <v>3.95</v>
      </c>
      <c r="J570" s="7">
        <v>0</v>
      </c>
      <c r="K570" s="7">
        <v>0</v>
      </c>
      <c r="L570" s="11">
        <v>0.45</v>
      </c>
      <c r="M570" s="11">
        <v>0.625</v>
      </c>
      <c r="N570" s="7">
        <v>0</v>
      </c>
      <c r="O570" s="7">
        <v>0</v>
      </c>
      <c r="P570" s="10">
        <v>0</v>
      </c>
      <c r="Q570" s="10">
        <v>1.44</v>
      </c>
      <c r="R570" s="7">
        <v>1.4375</v>
      </c>
      <c r="S570" s="7">
        <v>0</v>
      </c>
      <c r="T570" s="12">
        <v>0.877</v>
      </c>
      <c r="U570" s="9">
        <v>0</v>
      </c>
      <c r="V570" s="11">
        <v>0.969</v>
      </c>
      <c r="W570" s="12">
        <v>0.349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4">
        <v>554</v>
      </c>
      <c r="AE570" s="8">
        <v>75.1</v>
      </c>
      <c r="AF570" s="8">
        <v>61.5</v>
      </c>
      <c r="AG570" s="9">
        <v>6.64</v>
      </c>
      <c r="AH570" s="8">
        <v>14.3</v>
      </c>
      <c r="AI570" s="9">
        <v>8.82</v>
      </c>
      <c r="AJ570" s="9">
        <v>4.64</v>
      </c>
      <c r="AK570" s="9">
        <v>1.07</v>
      </c>
      <c r="AL570" s="10">
        <v>0</v>
      </c>
      <c r="AM570" s="9">
        <v>1.23</v>
      </c>
      <c r="AN570" s="4">
        <v>852</v>
      </c>
      <c r="AO570" s="10">
        <v>0</v>
      </c>
      <c r="AP570" s="10">
        <v>0</v>
      </c>
      <c r="AQ570" s="10">
        <v>0</v>
      </c>
      <c r="AR570" s="10">
        <v>0</v>
      </c>
      <c r="AS570" s="10">
        <v>0</v>
      </c>
      <c r="AT570" s="9">
        <v>6.97</v>
      </c>
      <c r="AU570" s="12">
        <v>0.93</v>
      </c>
      <c r="AV570" s="10">
        <v>0</v>
      </c>
      <c r="AW570" s="10">
        <v>0</v>
      </c>
    </row>
    <row r="571" spans="1:49" s="16" customFormat="1" ht="12.75">
      <c r="A571" s="7" t="s">
        <v>164</v>
      </c>
      <c r="B571" s="4" t="s">
        <v>146</v>
      </c>
      <c r="C571" s="7" t="s">
        <v>83</v>
      </c>
      <c r="D571" s="8">
        <v>45.8</v>
      </c>
      <c r="E571" s="8">
        <v>13.5</v>
      </c>
      <c r="F571" s="8">
        <v>18</v>
      </c>
      <c r="G571" s="4">
        <v>0</v>
      </c>
      <c r="H571" s="7">
        <v>0</v>
      </c>
      <c r="I571" s="10">
        <v>4</v>
      </c>
      <c r="J571" s="7">
        <v>0</v>
      </c>
      <c r="K571" s="7">
        <v>0</v>
      </c>
      <c r="L571" s="11">
        <v>0.5</v>
      </c>
      <c r="M571" s="11">
        <v>0.625</v>
      </c>
      <c r="N571" s="7">
        <v>0</v>
      </c>
      <c r="O571" s="7">
        <v>0</v>
      </c>
      <c r="P571" s="10">
        <v>0</v>
      </c>
      <c r="Q571" s="10">
        <v>1.44</v>
      </c>
      <c r="R571" s="7">
        <v>1.4375</v>
      </c>
      <c r="S571" s="7">
        <v>0</v>
      </c>
      <c r="T571" s="12">
        <v>0.866</v>
      </c>
      <c r="U571" s="9">
        <v>0</v>
      </c>
      <c r="V571" s="11">
        <v>0.909</v>
      </c>
      <c r="W571" s="12">
        <v>0.374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4">
        <v>578</v>
      </c>
      <c r="AE571" s="8">
        <v>79.2</v>
      </c>
      <c r="AF571" s="8">
        <v>64.2</v>
      </c>
      <c r="AG571" s="9">
        <v>6.55</v>
      </c>
      <c r="AH571" s="8">
        <v>14.9</v>
      </c>
      <c r="AI571" s="9">
        <v>9.14</v>
      </c>
      <c r="AJ571" s="9">
        <v>4.77</v>
      </c>
      <c r="AK571" s="9">
        <v>1.05</v>
      </c>
      <c r="AL571" s="10">
        <v>0</v>
      </c>
      <c r="AM571" s="9">
        <v>1.45</v>
      </c>
      <c r="AN571" s="4">
        <v>897</v>
      </c>
      <c r="AO571" s="10">
        <v>0</v>
      </c>
      <c r="AP571" s="10">
        <v>0</v>
      </c>
      <c r="AQ571" s="10">
        <v>0</v>
      </c>
      <c r="AR571" s="10">
        <v>0</v>
      </c>
      <c r="AS571" s="10">
        <v>0</v>
      </c>
      <c r="AT571" s="9">
        <v>6.87</v>
      </c>
      <c r="AU571" s="12">
        <v>0.933</v>
      </c>
      <c r="AV571" s="10">
        <v>0</v>
      </c>
      <c r="AW571" s="10">
        <v>0</v>
      </c>
    </row>
    <row r="572" spans="1:49" s="16" customFormat="1" ht="12.75">
      <c r="A572" s="7" t="s">
        <v>165</v>
      </c>
      <c r="B572" s="4" t="s">
        <v>146</v>
      </c>
      <c r="C572" s="7" t="s">
        <v>83</v>
      </c>
      <c r="D572" s="8">
        <v>51.9</v>
      </c>
      <c r="E572" s="8">
        <v>15.3</v>
      </c>
      <c r="F572" s="8">
        <v>18</v>
      </c>
      <c r="G572" s="4">
        <v>0</v>
      </c>
      <c r="H572" s="7">
        <v>0</v>
      </c>
      <c r="I572" s="10">
        <v>4.1</v>
      </c>
      <c r="J572" s="7">
        <v>0</v>
      </c>
      <c r="K572" s="7">
        <v>0</v>
      </c>
      <c r="L572" s="11">
        <v>0.6</v>
      </c>
      <c r="M572" s="11">
        <v>0.625</v>
      </c>
      <c r="N572" s="7">
        <v>0</v>
      </c>
      <c r="O572" s="7">
        <v>0</v>
      </c>
      <c r="P572" s="10">
        <v>0</v>
      </c>
      <c r="Q572" s="10">
        <v>1.44</v>
      </c>
      <c r="R572" s="7">
        <v>1.4375</v>
      </c>
      <c r="S572" s="7">
        <v>0</v>
      </c>
      <c r="T572" s="12">
        <v>0.858</v>
      </c>
      <c r="U572" s="9">
        <v>0</v>
      </c>
      <c r="V572" s="11">
        <v>0.797</v>
      </c>
      <c r="W572" s="12">
        <v>0.424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4">
        <v>627</v>
      </c>
      <c r="AE572" s="8">
        <v>87.3</v>
      </c>
      <c r="AF572" s="8">
        <v>69.6</v>
      </c>
      <c r="AG572" s="9">
        <v>6.41</v>
      </c>
      <c r="AH572" s="8">
        <v>16.3</v>
      </c>
      <c r="AI572" s="9">
        <v>9.86</v>
      </c>
      <c r="AJ572" s="9">
        <v>5.02</v>
      </c>
      <c r="AK572" s="9">
        <v>1.03</v>
      </c>
      <c r="AL572" s="10">
        <v>0</v>
      </c>
      <c r="AM572" s="9">
        <v>2.03</v>
      </c>
      <c r="AN572" s="4">
        <v>985</v>
      </c>
      <c r="AO572" s="10">
        <v>0</v>
      </c>
      <c r="AP572" s="10">
        <v>0</v>
      </c>
      <c r="AQ572" s="10">
        <v>0</v>
      </c>
      <c r="AR572" s="10">
        <v>0</v>
      </c>
      <c r="AS572" s="10">
        <v>0</v>
      </c>
      <c r="AT572" s="9">
        <v>6.7</v>
      </c>
      <c r="AU572" s="12">
        <v>0.939</v>
      </c>
      <c r="AV572" s="10">
        <v>0</v>
      </c>
      <c r="AW572" s="10">
        <v>0</v>
      </c>
    </row>
    <row r="573" spans="1:49" s="16" customFormat="1" ht="12.75">
      <c r="A573" s="7" t="s">
        <v>166</v>
      </c>
      <c r="B573" s="7" t="s">
        <v>146</v>
      </c>
      <c r="C573" s="7" t="s">
        <v>83</v>
      </c>
      <c r="D573" s="14">
        <v>58</v>
      </c>
      <c r="E573" s="14">
        <v>17.1</v>
      </c>
      <c r="F573" s="14">
        <v>18</v>
      </c>
      <c r="G573" s="7">
        <v>0</v>
      </c>
      <c r="H573" s="7">
        <v>0</v>
      </c>
      <c r="I573" s="10">
        <v>4.2</v>
      </c>
      <c r="J573" s="7">
        <v>0</v>
      </c>
      <c r="K573" s="7">
        <v>0</v>
      </c>
      <c r="L573" s="11">
        <v>0.7</v>
      </c>
      <c r="M573" s="11">
        <v>0.625</v>
      </c>
      <c r="N573" s="7">
        <v>0</v>
      </c>
      <c r="O573" s="7">
        <v>0</v>
      </c>
      <c r="P573" s="10">
        <v>0</v>
      </c>
      <c r="Q573" s="10">
        <v>1.44</v>
      </c>
      <c r="R573" s="7">
        <v>1.4375</v>
      </c>
      <c r="S573" s="7">
        <v>0</v>
      </c>
      <c r="T573" s="11">
        <v>0.862</v>
      </c>
      <c r="U573" s="10">
        <v>0</v>
      </c>
      <c r="V573" s="11">
        <v>0.695</v>
      </c>
      <c r="W573" s="11">
        <v>0.474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7">
        <v>675</v>
      </c>
      <c r="AE573" s="14">
        <v>95.4</v>
      </c>
      <c r="AF573" s="14">
        <v>75</v>
      </c>
      <c r="AG573" s="10">
        <v>6.29</v>
      </c>
      <c r="AH573" s="14">
        <v>17.6</v>
      </c>
      <c r="AI573" s="14">
        <v>10.7</v>
      </c>
      <c r="AJ573" s="10">
        <v>5.28</v>
      </c>
      <c r="AK573" s="10">
        <v>1.02</v>
      </c>
      <c r="AL573" s="10">
        <v>0</v>
      </c>
      <c r="AM573" s="10">
        <v>2.81</v>
      </c>
      <c r="AN573" s="7">
        <v>1070</v>
      </c>
      <c r="AO573" s="10">
        <v>0</v>
      </c>
      <c r="AP573" s="10">
        <v>0</v>
      </c>
      <c r="AQ573" s="10">
        <v>0</v>
      </c>
      <c r="AR573" s="10">
        <v>0</v>
      </c>
      <c r="AS573" s="10">
        <v>0</v>
      </c>
      <c r="AT573" s="9">
        <v>6.56</v>
      </c>
      <c r="AU573" s="12">
        <v>0.944</v>
      </c>
      <c r="AV573" s="10">
        <v>0</v>
      </c>
      <c r="AW573" s="10">
        <v>0</v>
      </c>
    </row>
    <row r="574" spans="1:49" s="16" customFormat="1" ht="12.75">
      <c r="A574" s="7" t="s">
        <v>167</v>
      </c>
      <c r="B574" s="7" t="s">
        <v>146</v>
      </c>
      <c r="C574" s="7" t="s">
        <v>83</v>
      </c>
      <c r="D574" s="10">
        <v>7.1</v>
      </c>
      <c r="E574" s="10">
        <v>2.11</v>
      </c>
      <c r="F574" s="10">
        <v>3</v>
      </c>
      <c r="G574" s="7">
        <v>0</v>
      </c>
      <c r="H574" s="7">
        <v>0</v>
      </c>
      <c r="I574" s="10">
        <v>1.94</v>
      </c>
      <c r="J574" s="7">
        <v>0</v>
      </c>
      <c r="K574" s="7">
        <v>0</v>
      </c>
      <c r="L574" s="11">
        <v>0.312</v>
      </c>
      <c r="M574" s="11">
        <v>0.351</v>
      </c>
      <c r="N574" s="7">
        <v>0</v>
      </c>
      <c r="O574" s="7">
        <v>0</v>
      </c>
      <c r="P574" s="10">
        <v>0</v>
      </c>
      <c r="Q574" s="11">
        <v>0.813</v>
      </c>
      <c r="R574" s="7">
        <v>0.8125</v>
      </c>
      <c r="S574" s="7">
        <v>0</v>
      </c>
      <c r="T574" s="11">
        <v>0.653</v>
      </c>
      <c r="U574" s="10">
        <v>0</v>
      </c>
      <c r="V574" s="11">
        <v>0.574</v>
      </c>
      <c r="W574" s="11">
        <v>0.414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2.72</v>
      </c>
      <c r="AE574" s="10">
        <v>2.24</v>
      </c>
      <c r="AF574" s="10">
        <v>1.81</v>
      </c>
      <c r="AG574" s="10">
        <v>1.14</v>
      </c>
      <c r="AH574" s="11">
        <v>0.666</v>
      </c>
      <c r="AI574" s="11">
        <v>0.998</v>
      </c>
      <c r="AJ574" s="11">
        <v>0.518</v>
      </c>
      <c r="AK574" s="11">
        <v>0.562</v>
      </c>
      <c r="AL574" s="10">
        <v>0</v>
      </c>
      <c r="AM574" s="17">
        <v>0.0928</v>
      </c>
      <c r="AN574" s="11">
        <v>0.915</v>
      </c>
      <c r="AO574" s="10">
        <v>0</v>
      </c>
      <c r="AP574" s="10">
        <v>0</v>
      </c>
      <c r="AQ574" s="10">
        <v>0</v>
      </c>
      <c r="AR574" s="10">
        <v>0</v>
      </c>
      <c r="AS574" s="10">
        <v>0</v>
      </c>
      <c r="AT574" s="9">
        <v>1.76</v>
      </c>
      <c r="AU574" s="12">
        <v>0.516</v>
      </c>
      <c r="AV574" s="10">
        <v>0</v>
      </c>
      <c r="AW574" s="10">
        <v>0</v>
      </c>
    </row>
    <row r="575" spans="1:49" s="16" customFormat="1" ht="12.75">
      <c r="A575" s="7" t="s">
        <v>168</v>
      </c>
      <c r="B575" s="7" t="s">
        <v>146</v>
      </c>
      <c r="C575" s="7" t="s">
        <v>83</v>
      </c>
      <c r="D575" s="14">
        <v>13.8</v>
      </c>
      <c r="E575" s="10">
        <v>4.03</v>
      </c>
      <c r="F575" s="10">
        <v>4</v>
      </c>
      <c r="G575" s="7">
        <v>0</v>
      </c>
      <c r="H575" s="7">
        <v>0</v>
      </c>
      <c r="I575" s="10">
        <v>2.5</v>
      </c>
      <c r="J575" s="7">
        <v>0</v>
      </c>
      <c r="K575" s="7">
        <v>0</v>
      </c>
      <c r="L575" s="11">
        <v>0.5</v>
      </c>
      <c r="M575" s="11">
        <v>0.5</v>
      </c>
      <c r="N575" s="7">
        <v>0</v>
      </c>
      <c r="O575" s="7">
        <v>0</v>
      </c>
      <c r="P575" s="10">
        <v>0</v>
      </c>
      <c r="Q575" s="10">
        <v>1</v>
      </c>
      <c r="R575" s="7">
        <v>1</v>
      </c>
      <c r="S575" s="7">
        <v>0</v>
      </c>
      <c r="T575" s="11">
        <v>0.849</v>
      </c>
      <c r="U575" s="10">
        <v>0</v>
      </c>
      <c r="V575" s="11">
        <v>0.643</v>
      </c>
      <c r="W575" s="11">
        <v>0.508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8.85</v>
      </c>
      <c r="AE575" s="10">
        <v>5.53</v>
      </c>
      <c r="AF575" s="10">
        <v>4.43</v>
      </c>
      <c r="AG575" s="10">
        <v>1.48</v>
      </c>
      <c r="AH575" s="10">
        <v>2.13</v>
      </c>
      <c r="AI575" s="10">
        <v>2.4</v>
      </c>
      <c r="AJ575" s="10">
        <v>1.29</v>
      </c>
      <c r="AK575" s="11">
        <v>0.727</v>
      </c>
      <c r="AL575" s="10">
        <v>0</v>
      </c>
      <c r="AM575" s="11">
        <v>0.373</v>
      </c>
      <c r="AN575" s="10">
        <v>4.84</v>
      </c>
      <c r="AO575" s="10">
        <v>0</v>
      </c>
      <c r="AP575" s="10">
        <v>0</v>
      </c>
      <c r="AQ575" s="10">
        <v>0</v>
      </c>
      <c r="AR575" s="10">
        <v>0</v>
      </c>
      <c r="AS575" s="10">
        <v>0</v>
      </c>
      <c r="AT575" s="9">
        <v>2.23</v>
      </c>
      <c r="AU575" s="12">
        <v>0.55</v>
      </c>
      <c r="AV575" s="10">
        <v>0</v>
      </c>
      <c r="AW575" s="10">
        <v>0</v>
      </c>
    </row>
    <row r="576" spans="1:49" s="16" customFormat="1" ht="12.75">
      <c r="A576" s="7" t="s">
        <v>169</v>
      </c>
      <c r="B576" s="4" t="s">
        <v>146</v>
      </c>
      <c r="C576" s="7" t="s">
        <v>83</v>
      </c>
      <c r="D576" s="8">
        <v>12</v>
      </c>
      <c r="E576" s="9">
        <v>3.53</v>
      </c>
      <c r="F576" s="9">
        <v>6</v>
      </c>
      <c r="G576" s="4">
        <v>0</v>
      </c>
      <c r="H576" s="7">
        <v>0</v>
      </c>
      <c r="I576" s="10">
        <v>2.5</v>
      </c>
      <c r="J576" s="7">
        <v>0</v>
      </c>
      <c r="K576" s="7">
        <v>0</v>
      </c>
      <c r="L576" s="11">
        <v>0.31</v>
      </c>
      <c r="M576" s="11">
        <v>0.375</v>
      </c>
      <c r="N576" s="7">
        <v>0</v>
      </c>
      <c r="O576" s="7">
        <v>0</v>
      </c>
      <c r="P576" s="10">
        <v>0</v>
      </c>
      <c r="Q576" s="11">
        <v>0.875</v>
      </c>
      <c r="R576" s="7">
        <v>0.875</v>
      </c>
      <c r="S576" s="7">
        <v>0</v>
      </c>
      <c r="T576" s="12">
        <v>0.704</v>
      </c>
      <c r="U576" s="9">
        <v>0</v>
      </c>
      <c r="V576" s="11">
        <v>0.725</v>
      </c>
      <c r="W576" s="12">
        <v>0.294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8">
        <v>18.7</v>
      </c>
      <c r="AE576" s="9">
        <v>7.47</v>
      </c>
      <c r="AF576" s="9">
        <v>6.24</v>
      </c>
      <c r="AG576" s="9">
        <v>2.3</v>
      </c>
      <c r="AH576" s="9">
        <v>1.85</v>
      </c>
      <c r="AI576" s="9">
        <v>1.97</v>
      </c>
      <c r="AJ576" s="9">
        <v>1.03</v>
      </c>
      <c r="AK576" s="12">
        <v>0.724</v>
      </c>
      <c r="AL576" s="10">
        <v>0</v>
      </c>
      <c r="AM576" s="12">
        <v>0.155</v>
      </c>
      <c r="AN576" s="8">
        <v>11.3</v>
      </c>
      <c r="AO576" s="10">
        <v>0</v>
      </c>
      <c r="AP576" s="10">
        <v>0</v>
      </c>
      <c r="AQ576" s="10">
        <v>0</v>
      </c>
      <c r="AR576" s="10">
        <v>0</v>
      </c>
      <c r="AS576" s="10">
        <v>0</v>
      </c>
      <c r="AT576" s="9">
        <v>2.8</v>
      </c>
      <c r="AU576" s="12">
        <v>0.74</v>
      </c>
      <c r="AV576" s="10">
        <v>0</v>
      </c>
      <c r="AW576" s="10">
        <v>0</v>
      </c>
    </row>
    <row r="577" spans="1:49" s="16" customFormat="1" ht="12.75">
      <c r="A577" s="7" t="s">
        <v>170</v>
      </c>
      <c r="B577" s="4" t="s">
        <v>146</v>
      </c>
      <c r="C577" s="7" t="s">
        <v>83</v>
      </c>
      <c r="D577" s="8">
        <v>15.1</v>
      </c>
      <c r="E577" s="9">
        <v>4.44</v>
      </c>
      <c r="F577" s="9">
        <v>6</v>
      </c>
      <c r="G577" s="4">
        <v>0</v>
      </c>
      <c r="H577" s="7">
        <v>0</v>
      </c>
      <c r="I577" s="10">
        <v>2.94</v>
      </c>
      <c r="J577" s="7">
        <v>0</v>
      </c>
      <c r="K577" s="7">
        <v>0</v>
      </c>
      <c r="L577" s="11">
        <v>0.316</v>
      </c>
      <c r="M577" s="11">
        <v>0.475</v>
      </c>
      <c r="N577" s="7">
        <v>0</v>
      </c>
      <c r="O577" s="7">
        <v>0</v>
      </c>
      <c r="P577" s="10">
        <v>0</v>
      </c>
      <c r="Q577" s="10">
        <v>1.06</v>
      </c>
      <c r="R577" s="7">
        <v>1.0625</v>
      </c>
      <c r="S577" s="7">
        <v>0</v>
      </c>
      <c r="T577" s="12">
        <v>0.94</v>
      </c>
      <c r="U577" s="9">
        <v>0</v>
      </c>
      <c r="V577" s="11">
        <v>0.982</v>
      </c>
      <c r="W577" s="12">
        <v>0.543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8">
        <v>24.9</v>
      </c>
      <c r="AE577" s="9">
        <v>9.83</v>
      </c>
      <c r="AF577" s="9">
        <v>8.3</v>
      </c>
      <c r="AG577" s="9">
        <v>2.37</v>
      </c>
      <c r="AH577" s="9">
        <v>3.46</v>
      </c>
      <c r="AI577" s="9">
        <v>3.3</v>
      </c>
      <c r="AJ577" s="9">
        <v>1.73</v>
      </c>
      <c r="AK577" s="12">
        <v>0.883</v>
      </c>
      <c r="AL577" s="10">
        <v>0</v>
      </c>
      <c r="AM577" s="12">
        <v>0.285</v>
      </c>
      <c r="AN577" s="8">
        <v>20.5</v>
      </c>
      <c r="AO577" s="10">
        <v>0</v>
      </c>
      <c r="AP577" s="10">
        <v>0</v>
      </c>
      <c r="AQ577" s="10">
        <v>0</v>
      </c>
      <c r="AR577" s="10">
        <v>0</v>
      </c>
      <c r="AS577" s="10">
        <v>0</v>
      </c>
      <c r="AT577" s="9">
        <v>3.18</v>
      </c>
      <c r="AU577" s="12">
        <v>0.634</v>
      </c>
      <c r="AV577" s="10">
        <v>0</v>
      </c>
      <c r="AW577" s="10">
        <v>0</v>
      </c>
    </row>
    <row r="578" spans="1:49" s="16" customFormat="1" ht="12.75">
      <c r="A578" s="7" t="s">
        <v>171</v>
      </c>
      <c r="B578" s="4" t="s">
        <v>146</v>
      </c>
      <c r="C578" s="7" t="s">
        <v>83</v>
      </c>
      <c r="D578" s="8">
        <v>15.3</v>
      </c>
      <c r="E578" s="9">
        <v>4.49</v>
      </c>
      <c r="F578" s="9">
        <v>6</v>
      </c>
      <c r="G578" s="4">
        <v>0</v>
      </c>
      <c r="H578" s="7">
        <v>0</v>
      </c>
      <c r="I578" s="10">
        <v>3.5</v>
      </c>
      <c r="J578" s="7">
        <v>0</v>
      </c>
      <c r="K578" s="7">
        <v>0</v>
      </c>
      <c r="L578" s="11">
        <v>0.34</v>
      </c>
      <c r="M578" s="11">
        <v>0.385</v>
      </c>
      <c r="N578" s="7">
        <v>0</v>
      </c>
      <c r="O578" s="7">
        <v>0</v>
      </c>
      <c r="P578" s="10">
        <v>0</v>
      </c>
      <c r="Q578" s="11">
        <v>0.875</v>
      </c>
      <c r="R578" s="7">
        <v>0.875</v>
      </c>
      <c r="S578" s="7">
        <v>0</v>
      </c>
      <c r="T578" s="9">
        <v>1.05</v>
      </c>
      <c r="U578" s="9">
        <v>0</v>
      </c>
      <c r="V578" s="10">
        <v>1.16</v>
      </c>
      <c r="W578" s="12">
        <v>0.511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8">
        <v>25.3</v>
      </c>
      <c r="AE578" s="9">
        <v>9.91</v>
      </c>
      <c r="AF578" s="9">
        <v>8.44</v>
      </c>
      <c r="AG578" s="9">
        <v>2.38</v>
      </c>
      <c r="AH578" s="9">
        <v>4.91</v>
      </c>
      <c r="AI578" s="9">
        <v>3.85</v>
      </c>
      <c r="AJ578" s="9">
        <v>2.01</v>
      </c>
      <c r="AK578" s="9">
        <v>1.05</v>
      </c>
      <c r="AL578" s="10">
        <v>0</v>
      </c>
      <c r="AM578" s="12">
        <v>0.223</v>
      </c>
      <c r="AN578" s="8">
        <v>30</v>
      </c>
      <c r="AO578" s="10">
        <v>0</v>
      </c>
      <c r="AP578" s="10">
        <v>0</v>
      </c>
      <c r="AQ578" s="10">
        <v>0</v>
      </c>
      <c r="AR578" s="10">
        <v>0</v>
      </c>
      <c r="AS578" s="10">
        <v>0</v>
      </c>
      <c r="AT578" s="9">
        <v>3.41</v>
      </c>
      <c r="AU578" s="12">
        <v>0.579</v>
      </c>
      <c r="AV578" s="10">
        <v>0</v>
      </c>
      <c r="AW578" s="10">
        <v>0</v>
      </c>
    </row>
    <row r="579" spans="1:49" s="16" customFormat="1" ht="12.75">
      <c r="A579" s="7" t="s">
        <v>172</v>
      </c>
      <c r="B579" s="4" t="s">
        <v>146</v>
      </c>
      <c r="C579" s="7" t="s">
        <v>83</v>
      </c>
      <c r="D579" s="8">
        <v>16.3</v>
      </c>
      <c r="E579" s="9">
        <v>4.79</v>
      </c>
      <c r="F579" s="9">
        <v>6</v>
      </c>
      <c r="G579" s="4">
        <v>0</v>
      </c>
      <c r="H579" s="7">
        <v>0</v>
      </c>
      <c r="I579" s="10">
        <v>3</v>
      </c>
      <c r="J579" s="7">
        <v>0</v>
      </c>
      <c r="K579" s="7">
        <v>0</v>
      </c>
      <c r="L579" s="11">
        <v>0.375</v>
      </c>
      <c r="M579" s="11">
        <v>0.475</v>
      </c>
      <c r="N579" s="7">
        <v>0</v>
      </c>
      <c r="O579" s="7">
        <v>0</v>
      </c>
      <c r="P579" s="10">
        <v>0</v>
      </c>
      <c r="Q579" s="10">
        <v>1.06</v>
      </c>
      <c r="R579" s="7">
        <v>1.0625</v>
      </c>
      <c r="S579" s="7">
        <v>0</v>
      </c>
      <c r="T579" s="12">
        <v>0.927</v>
      </c>
      <c r="U579" s="9">
        <v>0</v>
      </c>
      <c r="V579" s="11">
        <v>0.93</v>
      </c>
      <c r="W579" s="12">
        <v>0.465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8">
        <v>26</v>
      </c>
      <c r="AE579" s="8">
        <v>10.4</v>
      </c>
      <c r="AF579" s="9">
        <v>8.66</v>
      </c>
      <c r="AG579" s="9">
        <v>2.33</v>
      </c>
      <c r="AH579" s="9">
        <v>3.77</v>
      </c>
      <c r="AI579" s="9">
        <v>3.47</v>
      </c>
      <c r="AJ579" s="9">
        <v>1.82</v>
      </c>
      <c r="AK579" s="12">
        <v>0.887</v>
      </c>
      <c r="AL579" s="10">
        <v>0</v>
      </c>
      <c r="AM579" s="12">
        <v>0.336</v>
      </c>
      <c r="AN579" s="8">
        <v>22.1</v>
      </c>
      <c r="AO579" s="10">
        <v>0</v>
      </c>
      <c r="AP579" s="10">
        <v>0</v>
      </c>
      <c r="AQ579" s="10">
        <v>0</v>
      </c>
      <c r="AR579" s="10">
        <v>0</v>
      </c>
      <c r="AS579" s="10">
        <v>0</v>
      </c>
      <c r="AT579" s="9">
        <v>3.11</v>
      </c>
      <c r="AU579" s="12">
        <v>0.643</v>
      </c>
      <c r="AV579" s="10">
        <v>0</v>
      </c>
      <c r="AW579" s="10">
        <v>0</v>
      </c>
    </row>
    <row r="580" spans="1:49" s="16" customFormat="1" ht="12.75">
      <c r="A580" s="7" t="s">
        <v>173</v>
      </c>
      <c r="B580" s="4" t="s">
        <v>146</v>
      </c>
      <c r="C580" s="7" t="s">
        <v>83</v>
      </c>
      <c r="D580" s="8">
        <v>18</v>
      </c>
      <c r="E580" s="9">
        <v>5.29</v>
      </c>
      <c r="F580" s="9">
        <v>6</v>
      </c>
      <c r="G580" s="4">
        <v>0</v>
      </c>
      <c r="H580" s="7">
        <v>0</v>
      </c>
      <c r="I580" s="10">
        <v>3.5</v>
      </c>
      <c r="J580" s="7">
        <v>0</v>
      </c>
      <c r="K580" s="7">
        <v>0</v>
      </c>
      <c r="L580" s="11">
        <v>0.379</v>
      </c>
      <c r="M580" s="11">
        <v>0.475</v>
      </c>
      <c r="N580" s="7">
        <v>0</v>
      </c>
      <c r="O580" s="7">
        <v>0</v>
      </c>
      <c r="P580" s="10">
        <v>0</v>
      </c>
      <c r="Q580" s="10">
        <v>1.06</v>
      </c>
      <c r="R580" s="7">
        <v>1.0625</v>
      </c>
      <c r="S580" s="7">
        <v>0</v>
      </c>
      <c r="T580" s="9">
        <v>1.12</v>
      </c>
      <c r="U580" s="9">
        <v>0</v>
      </c>
      <c r="V580" s="10">
        <v>1.17</v>
      </c>
      <c r="W580" s="12">
        <v>0.644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8">
        <v>29.7</v>
      </c>
      <c r="AE580" s="8">
        <v>11.7</v>
      </c>
      <c r="AF580" s="9">
        <v>9.89</v>
      </c>
      <c r="AG580" s="9">
        <v>2.37</v>
      </c>
      <c r="AH580" s="9">
        <v>5.88</v>
      </c>
      <c r="AI580" s="9">
        <v>4.68</v>
      </c>
      <c r="AJ580" s="9">
        <v>2.47</v>
      </c>
      <c r="AK580" s="9">
        <v>1.05</v>
      </c>
      <c r="AL580" s="10">
        <v>0</v>
      </c>
      <c r="AM580" s="12">
        <v>0.379</v>
      </c>
      <c r="AN580" s="8">
        <v>34.6</v>
      </c>
      <c r="AO580" s="10">
        <v>0</v>
      </c>
      <c r="AP580" s="10">
        <v>0</v>
      </c>
      <c r="AQ580" s="10">
        <v>0</v>
      </c>
      <c r="AR580" s="10">
        <v>0</v>
      </c>
      <c r="AS580" s="10">
        <v>0</v>
      </c>
      <c r="AT580" s="9">
        <v>3.46</v>
      </c>
      <c r="AU580" s="12">
        <v>0.563</v>
      </c>
      <c r="AV580" s="10">
        <v>0</v>
      </c>
      <c r="AW580" s="10">
        <v>0</v>
      </c>
    </row>
    <row r="581" spans="1:49" s="16" customFormat="1" ht="12.75">
      <c r="A581" s="7" t="s">
        <v>174</v>
      </c>
      <c r="B581" s="7" t="s">
        <v>146</v>
      </c>
      <c r="C581" s="7" t="s">
        <v>83</v>
      </c>
      <c r="D581" s="10">
        <v>6.5</v>
      </c>
      <c r="E581" s="10">
        <v>1.95</v>
      </c>
      <c r="F581" s="10">
        <v>6</v>
      </c>
      <c r="G581" s="7">
        <v>0</v>
      </c>
      <c r="H581" s="7">
        <v>0</v>
      </c>
      <c r="I581" s="10">
        <v>1.85</v>
      </c>
      <c r="J581" s="7">
        <v>0</v>
      </c>
      <c r="K581" s="7">
        <v>0</v>
      </c>
      <c r="L581" s="11">
        <v>0.155</v>
      </c>
      <c r="M581" s="11">
        <v>0.291</v>
      </c>
      <c r="N581" s="7">
        <v>0</v>
      </c>
      <c r="O581" s="7">
        <v>0</v>
      </c>
      <c r="P581" s="10">
        <v>0</v>
      </c>
      <c r="Q581" s="11">
        <v>0.75</v>
      </c>
      <c r="R581" s="7">
        <v>0.75</v>
      </c>
      <c r="S581" s="7">
        <v>0</v>
      </c>
      <c r="T581" s="11">
        <v>0.513</v>
      </c>
      <c r="U581" s="10">
        <v>0</v>
      </c>
      <c r="V581" s="11">
        <v>0.612</v>
      </c>
      <c r="W581" s="11">
        <v>0.191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4">
        <v>11</v>
      </c>
      <c r="AE581" s="10">
        <v>4.28</v>
      </c>
      <c r="AF581" s="10">
        <v>3.66</v>
      </c>
      <c r="AG581" s="10">
        <v>2.38</v>
      </c>
      <c r="AH581" s="11">
        <v>0.565</v>
      </c>
      <c r="AI581" s="11">
        <v>0.836</v>
      </c>
      <c r="AJ581" s="11">
        <v>0.422</v>
      </c>
      <c r="AK581" s="11">
        <v>0.539</v>
      </c>
      <c r="AL581" s="10">
        <v>0</v>
      </c>
      <c r="AM581" s="17">
        <v>0.0412</v>
      </c>
      <c r="AN581" s="10">
        <v>3.75</v>
      </c>
      <c r="AO581" s="10">
        <v>0</v>
      </c>
      <c r="AP581" s="10">
        <v>0</v>
      </c>
      <c r="AQ581" s="10">
        <v>0</v>
      </c>
      <c r="AR581" s="10">
        <v>0</v>
      </c>
      <c r="AS581" s="10">
        <v>0</v>
      </c>
      <c r="AT581" s="9">
        <v>2.68</v>
      </c>
      <c r="AU581" s="12">
        <v>0.824</v>
      </c>
      <c r="AV581" s="10">
        <v>0</v>
      </c>
      <c r="AW581" s="10">
        <v>0</v>
      </c>
    </row>
    <row r="582" spans="1:49" s="16" customFormat="1" ht="12.75">
      <c r="A582" s="7" t="s">
        <v>175</v>
      </c>
      <c r="B582" s="7" t="s">
        <v>146</v>
      </c>
      <c r="C582" s="7" t="s">
        <v>83</v>
      </c>
      <c r="D582" s="10">
        <v>7</v>
      </c>
      <c r="E582" s="10">
        <v>2.09</v>
      </c>
      <c r="F582" s="10">
        <v>6</v>
      </c>
      <c r="G582" s="7">
        <v>0</v>
      </c>
      <c r="H582" s="7">
        <v>0</v>
      </c>
      <c r="I582" s="10">
        <v>1.88</v>
      </c>
      <c r="J582" s="7">
        <v>0</v>
      </c>
      <c r="K582" s="7">
        <v>0</v>
      </c>
      <c r="L582" s="11">
        <v>0.179</v>
      </c>
      <c r="M582" s="11">
        <v>0.291</v>
      </c>
      <c r="N582" s="7">
        <v>0</v>
      </c>
      <c r="O582" s="7">
        <v>0</v>
      </c>
      <c r="P582" s="10">
        <v>0</v>
      </c>
      <c r="Q582" s="11">
        <v>0.75</v>
      </c>
      <c r="R582" s="7">
        <v>0.75</v>
      </c>
      <c r="S582" s="7">
        <v>0</v>
      </c>
      <c r="T582" s="11">
        <v>0.501</v>
      </c>
      <c r="U582" s="10">
        <v>0</v>
      </c>
      <c r="V582" s="11">
        <v>0.583</v>
      </c>
      <c r="W582" s="11">
        <v>0.174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4">
        <v>11.4</v>
      </c>
      <c r="AE582" s="10">
        <v>4.5</v>
      </c>
      <c r="AF582" s="10">
        <v>3.81</v>
      </c>
      <c r="AG582" s="10">
        <v>2.34</v>
      </c>
      <c r="AH582" s="11">
        <v>0.603</v>
      </c>
      <c r="AI582" s="11">
        <v>0.865</v>
      </c>
      <c r="AJ582" s="11">
        <v>0.439</v>
      </c>
      <c r="AK582" s="11">
        <v>0.537</v>
      </c>
      <c r="AL582" s="10">
        <v>0</v>
      </c>
      <c r="AM582" s="17">
        <v>0.0464</v>
      </c>
      <c r="AN582" s="10">
        <v>4</v>
      </c>
      <c r="AO582" s="10">
        <v>0</v>
      </c>
      <c r="AP582" s="10">
        <v>0</v>
      </c>
      <c r="AQ582" s="10">
        <v>0</v>
      </c>
      <c r="AR582" s="10">
        <v>0</v>
      </c>
      <c r="AS582" s="10">
        <v>0</v>
      </c>
      <c r="AT582" s="9">
        <v>2.63</v>
      </c>
      <c r="AU582" s="12">
        <v>0.83</v>
      </c>
      <c r="AV582" s="10">
        <v>0</v>
      </c>
      <c r="AW582" s="10">
        <v>0</v>
      </c>
    </row>
    <row r="583" spans="1:49" s="16" customFormat="1" ht="12.75">
      <c r="A583" s="7" t="s">
        <v>176</v>
      </c>
      <c r="B583" s="4" t="s">
        <v>146</v>
      </c>
      <c r="C583" s="7" t="s">
        <v>83</v>
      </c>
      <c r="D583" s="8">
        <v>19.1</v>
      </c>
      <c r="E583" s="9">
        <v>5.61</v>
      </c>
      <c r="F583" s="9">
        <v>7</v>
      </c>
      <c r="G583" s="4">
        <v>0</v>
      </c>
      <c r="H583" s="7">
        <v>0</v>
      </c>
      <c r="I583" s="10">
        <v>3.45</v>
      </c>
      <c r="J583" s="7">
        <v>0</v>
      </c>
      <c r="K583" s="7">
        <v>0</v>
      </c>
      <c r="L583" s="11">
        <v>0.352</v>
      </c>
      <c r="M583" s="11">
        <v>0.5</v>
      </c>
      <c r="N583" s="7">
        <v>0</v>
      </c>
      <c r="O583" s="7">
        <v>0</v>
      </c>
      <c r="P583" s="10">
        <v>0</v>
      </c>
      <c r="Q583" s="10">
        <v>1.13</v>
      </c>
      <c r="R583" s="7">
        <v>1.125</v>
      </c>
      <c r="S583" s="7">
        <v>0</v>
      </c>
      <c r="T583" s="9">
        <v>1.08</v>
      </c>
      <c r="U583" s="9">
        <v>0</v>
      </c>
      <c r="V583" s="10">
        <v>1.15</v>
      </c>
      <c r="W583" s="12">
        <v>0.579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8">
        <v>43.1</v>
      </c>
      <c r="AE583" s="8">
        <v>14.5</v>
      </c>
      <c r="AF583" s="8">
        <v>12.3</v>
      </c>
      <c r="AG583" s="9">
        <v>2.77</v>
      </c>
      <c r="AH583" s="9">
        <v>6.06</v>
      </c>
      <c r="AI583" s="9">
        <v>4.85</v>
      </c>
      <c r="AJ583" s="9">
        <v>2.55</v>
      </c>
      <c r="AK583" s="9">
        <v>1.04</v>
      </c>
      <c r="AL583" s="10">
        <v>0</v>
      </c>
      <c r="AM583" s="12">
        <v>0.407</v>
      </c>
      <c r="AN583" s="8">
        <v>49.3</v>
      </c>
      <c r="AO583" s="10">
        <v>0</v>
      </c>
      <c r="AP583" s="10">
        <v>0</v>
      </c>
      <c r="AQ583" s="10">
        <v>0</v>
      </c>
      <c r="AR583" s="10">
        <v>0</v>
      </c>
      <c r="AS583" s="10">
        <v>0</v>
      </c>
      <c r="AT583" s="9">
        <v>3.7</v>
      </c>
      <c r="AU583" s="12">
        <v>0.638</v>
      </c>
      <c r="AV583" s="10">
        <v>0</v>
      </c>
      <c r="AW583" s="10">
        <v>0</v>
      </c>
    </row>
    <row r="584" spans="1:49" s="16" customFormat="1" ht="12.75">
      <c r="A584" s="7" t="s">
        <v>177</v>
      </c>
      <c r="B584" s="4" t="s">
        <v>146</v>
      </c>
      <c r="C584" s="7" t="s">
        <v>83</v>
      </c>
      <c r="D584" s="8">
        <v>22.7</v>
      </c>
      <c r="E584" s="9">
        <v>6.67</v>
      </c>
      <c r="F584" s="9">
        <v>7</v>
      </c>
      <c r="G584" s="4">
        <v>0</v>
      </c>
      <c r="H584" s="7">
        <v>0</v>
      </c>
      <c r="I584" s="10">
        <v>3.6</v>
      </c>
      <c r="J584" s="7">
        <v>0</v>
      </c>
      <c r="K584" s="7">
        <v>0</v>
      </c>
      <c r="L584" s="11">
        <v>0.503</v>
      </c>
      <c r="M584" s="11">
        <v>0.5</v>
      </c>
      <c r="N584" s="7">
        <v>0</v>
      </c>
      <c r="O584" s="7">
        <v>0</v>
      </c>
      <c r="P584" s="10">
        <v>0</v>
      </c>
      <c r="Q584" s="10">
        <v>1.13</v>
      </c>
      <c r="R584" s="7">
        <v>1.125</v>
      </c>
      <c r="S584" s="7">
        <v>0</v>
      </c>
      <c r="T584" s="9">
        <v>1.04</v>
      </c>
      <c r="U584" s="9">
        <v>0</v>
      </c>
      <c r="V584" s="10">
        <v>1.01</v>
      </c>
      <c r="W584" s="12">
        <v>0.477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8">
        <v>47.4</v>
      </c>
      <c r="AE584" s="8">
        <v>16.4</v>
      </c>
      <c r="AF584" s="8">
        <v>13.5</v>
      </c>
      <c r="AG584" s="9">
        <v>2.67</v>
      </c>
      <c r="AH584" s="9">
        <v>7.24</v>
      </c>
      <c r="AI584" s="9">
        <v>5.38</v>
      </c>
      <c r="AJ584" s="9">
        <v>2.83</v>
      </c>
      <c r="AK584" s="9">
        <v>1.04</v>
      </c>
      <c r="AL584" s="10">
        <v>0</v>
      </c>
      <c r="AM584" s="12">
        <v>0.625</v>
      </c>
      <c r="AN584" s="8">
        <v>58.3</v>
      </c>
      <c r="AO584" s="10">
        <v>0</v>
      </c>
      <c r="AP584" s="10">
        <v>0</v>
      </c>
      <c r="AQ584" s="10">
        <v>0</v>
      </c>
      <c r="AR584" s="10">
        <v>0</v>
      </c>
      <c r="AS584" s="10">
        <v>0</v>
      </c>
      <c r="AT584" s="9">
        <v>3.53</v>
      </c>
      <c r="AU584" s="12">
        <v>0.659</v>
      </c>
      <c r="AV584" s="10">
        <v>0</v>
      </c>
      <c r="AW584" s="10">
        <v>0</v>
      </c>
    </row>
    <row r="585" spans="1:49" s="16" customFormat="1" ht="12.75">
      <c r="A585" s="7" t="s">
        <v>178</v>
      </c>
      <c r="B585" s="4" t="s">
        <v>146</v>
      </c>
      <c r="C585" s="7" t="s">
        <v>83</v>
      </c>
      <c r="D585" s="8">
        <v>18.7</v>
      </c>
      <c r="E585" s="9">
        <v>5.5</v>
      </c>
      <c r="F585" s="9">
        <v>8</v>
      </c>
      <c r="G585" s="4">
        <v>0</v>
      </c>
      <c r="H585" s="7">
        <v>0</v>
      </c>
      <c r="I585" s="10">
        <v>2.98</v>
      </c>
      <c r="J585" s="7">
        <v>0</v>
      </c>
      <c r="K585" s="7">
        <v>0</v>
      </c>
      <c r="L585" s="11">
        <v>0.353</v>
      </c>
      <c r="M585" s="11">
        <v>0.5</v>
      </c>
      <c r="N585" s="7">
        <v>0</v>
      </c>
      <c r="O585" s="7">
        <v>0</v>
      </c>
      <c r="P585" s="10">
        <v>0</v>
      </c>
      <c r="Q585" s="10">
        <v>1.13</v>
      </c>
      <c r="R585" s="7">
        <v>1.125</v>
      </c>
      <c r="S585" s="7">
        <v>0</v>
      </c>
      <c r="T585" s="12">
        <v>0.849</v>
      </c>
      <c r="U585" s="9">
        <v>0</v>
      </c>
      <c r="V585" s="11">
        <v>0.889</v>
      </c>
      <c r="W585" s="12">
        <v>0.344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8">
        <v>52.4</v>
      </c>
      <c r="AE585" s="8">
        <v>15.6</v>
      </c>
      <c r="AF585" s="8">
        <v>13.1</v>
      </c>
      <c r="AG585" s="9">
        <v>3.09</v>
      </c>
      <c r="AH585" s="9">
        <v>4.15</v>
      </c>
      <c r="AI585" s="9">
        <v>3.72</v>
      </c>
      <c r="AJ585" s="9">
        <v>1.95</v>
      </c>
      <c r="AK585" s="12">
        <v>0.868</v>
      </c>
      <c r="AL585" s="10">
        <v>0</v>
      </c>
      <c r="AM585" s="12">
        <v>0.38</v>
      </c>
      <c r="AN585" s="8">
        <v>45</v>
      </c>
      <c r="AO585" s="10">
        <v>0</v>
      </c>
      <c r="AP585" s="10">
        <v>0</v>
      </c>
      <c r="AQ585" s="10">
        <v>0</v>
      </c>
      <c r="AR585" s="10">
        <v>0</v>
      </c>
      <c r="AS585" s="10">
        <v>0</v>
      </c>
      <c r="AT585" s="9">
        <v>3.65</v>
      </c>
      <c r="AU585" s="12">
        <v>0.773</v>
      </c>
      <c r="AV585" s="10">
        <v>0</v>
      </c>
      <c r="AW585" s="10">
        <v>0</v>
      </c>
    </row>
    <row r="586" spans="1:49" s="16" customFormat="1" ht="12.75">
      <c r="A586" s="7" t="s">
        <v>179</v>
      </c>
      <c r="B586" s="4" t="s">
        <v>146</v>
      </c>
      <c r="C586" s="7" t="s">
        <v>83</v>
      </c>
      <c r="D586" s="8">
        <v>20</v>
      </c>
      <c r="E586" s="9">
        <v>5.88</v>
      </c>
      <c r="F586" s="9">
        <v>8</v>
      </c>
      <c r="G586" s="4">
        <v>0</v>
      </c>
      <c r="H586" s="7">
        <v>0</v>
      </c>
      <c r="I586" s="10">
        <v>3.03</v>
      </c>
      <c r="J586" s="7">
        <v>0</v>
      </c>
      <c r="K586" s="7">
        <v>0</v>
      </c>
      <c r="L586" s="11">
        <v>0.4</v>
      </c>
      <c r="M586" s="11">
        <v>0.5</v>
      </c>
      <c r="N586" s="7">
        <v>0</v>
      </c>
      <c r="O586" s="7">
        <v>0</v>
      </c>
      <c r="P586" s="10">
        <v>0</v>
      </c>
      <c r="Q586" s="10">
        <v>1.13</v>
      </c>
      <c r="R586" s="7">
        <v>1.125</v>
      </c>
      <c r="S586" s="7">
        <v>0</v>
      </c>
      <c r="T586" s="12">
        <v>0.84</v>
      </c>
      <c r="U586" s="9">
        <v>0</v>
      </c>
      <c r="V586" s="11">
        <v>0.843</v>
      </c>
      <c r="W586" s="12">
        <v>0.367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8">
        <v>54.4</v>
      </c>
      <c r="AE586" s="8">
        <v>16.4</v>
      </c>
      <c r="AF586" s="8">
        <v>13.6</v>
      </c>
      <c r="AG586" s="9">
        <v>3.04</v>
      </c>
      <c r="AH586" s="9">
        <v>4.42</v>
      </c>
      <c r="AI586" s="9">
        <v>3.86</v>
      </c>
      <c r="AJ586" s="9">
        <v>2.02</v>
      </c>
      <c r="AK586" s="12">
        <v>0.867</v>
      </c>
      <c r="AL586" s="10">
        <v>0</v>
      </c>
      <c r="AM586" s="12">
        <v>0.441</v>
      </c>
      <c r="AN586" s="8">
        <v>47.8</v>
      </c>
      <c r="AO586" s="10">
        <v>0</v>
      </c>
      <c r="AP586" s="10">
        <v>0</v>
      </c>
      <c r="AQ586" s="10">
        <v>0</v>
      </c>
      <c r="AR586" s="10">
        <v>0</v>
      </c>
      <c r="AS586" s="10">
        <v>0</v>
      </c>
      <c r="AT586" s="9">
        <v>3.58</v>
      </c>
      <c r="AU586" s="12">
        <v>0.779</v>
      </c>
      <c r="AV586" s="10">
        <v>0</v>
      </c>
      <c r="AW586" s="10">
        <v>0</v>
      </c>
    </row>
    <row r="587" spans="1:49" s="16" customFormat="1" ht="12.75">
      <c r="A587" s="7" t="s">
        <v>180</v>
      </c>
      <c r="B587" s="4" t="s">
        <v>146</v>
      </c>
      <c r="C587" s="7" t="s">
        <v>83</v>
      </c>
      <c r="D587" s="8">
        <v>21.4</v>
      </c>
      <c r="E587" s="9">
        <v>6.28</v>
      </c>
      <c r="F587" s="9">
        <v>8</v>
      </c>
      <c r="G587" s="4">
        <v>0</v>
      </c>
      <c r="H587" s="7">
        <v>0</v>
      </c>
      <c r="I587" s="10">
        <v>3.45</v>
      </c>
      <c r="J587" s="7">
        <v>0</v>
      </c>
      <c r="K587" s="7">
        <v>0</v>
      </c>
      <c r="L587" s="11">
        <v>0.375</v>
      </c>
      <c r="M587" s="11">
        <v>0.525</v>
      </c>
      <c r="N587" s="7">
        <v>0</v>
      </c>
      <c r="O587" s="7">
        <v>0</v>
      </c>
      <c r="P587" s="10">
        <v>0</v>
      </c>
      <c r="Q587" s="10">
        <v>1.19</v>
      </c>
      <c r="R587" s="7">
        <v>1.1875</v>
      </c>
      <c r="S587" s="7">
        <v>0</v>
      </c>
      <c r="T587" s="9">
        <v>1.02</v>
      </c>
      <c r="U587" s="9">
        <v>0</v>
      </c>
      <c r="V587" s="10">
        <v>1.09</v>
      </c>
      <c r="W587" s="12">
        <v>0.452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8">
        <v>61.5</v>
      </c>
      <c r="AE587" s="8">
        <v>18.2</v>
      </c>
      <c r="AF587" s="8">
        <v>15.4</v>
      </c>
      <c r="AG587" s="9">
        <v>3.13</v>
      </c>
      <c r="AH587" s="9">
        <v>6.58</v>
      </c>
      <c r="AI587" s="9">
        <v>5.18</v>
      </c>
      <c r="AJ587" s="9">
        <v>2.71</v>
      </c>
      <c r="AK587" s="9">
        <v>1.02</v>
      </c>
      <c r="AL587" s="10">
        <v>0</v>
      </c>
      <c r="AM587" s="12">
        <v>0.495</v>
      </c>
      <c r="AN587" s="8">
        <v>70.8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9">
        <v>3.91</v>
      </c>
      <c r="AU587" s="12">
        <v>0.707</v>
      </c>
      <c r="AV587" s="10">
        <v>0</v>
      </c>
      <c r="AW587" s="10">
        <v>0</v>
      </c>
    </row>
    <row r="588" spans="1:49" s="16" customFormat="1" ht="12.75">
      <c r="A588" s="7" t="s">
        <v>181</v>
      </c>
      <c r="B588" s="4" t="s">
        <v>146</v>
      </c>
      <c r="C588" s="7" t="s">
        <v>83</v>
      </c>
      <c r="D588" s="8">
        <v>22.8</v>
      </c>
      <c r="E588" s="9">
        <v>6.7</v>
      </c>
      <c r="F588" s="9">
        <v>8</v>
      </c>
      <c r="G588" s="4">
        <v>0</v>
      </c>
      <c r="H588" s="7">
        <v>0</v>
      </c>
      <c r="I588" s="10">
        <v>3.5</v>
      </c>
      <c r="J588" s="7">
        <v>0</v>
      </c>
      <c r="K588" s="7">
        <v>0</v>
      </c>
      <c r="L588" s="11">
        <v>0.427</v>
      </c>
      <c r="M588" s="11">
        <v>0.525</v>
      </c>
      <c r="N588" s="7">
        <v>0</v>
      </c>
      <c r="O588" s="7">
        <v>0</v>
      </c>
      <c r="P588" s="10">
        <v>0</v>
      </c>
      <c r="Q588" s="10">
        <v>1.19</v>
      </c>
      <c r="R588" s="7">
        <v>1.1875</v>
      </c>
      <c r="S588" s="7">
        <v>0</v>
      </c>
      <c r="T588" s="9">
        <v>1.01</v>
      </c>
      <c r="U588" s="9">
        <v>0</v>
      </c>
      <c r="V588" s="10">
        <v>1.04</v>
      </c>
      <c r="W588" s="12">
        <v>0.419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8">
        <v>63.8</v>
      </c>
      <c r="AE588" s="8">
        <v>19.1</v>
      </c>
      <c r="AF588" s="8">
        <v>15.9</v>
      </c>
      <c r="AG588" s="9">
        <v>3.09</v>
      </c>
      <c r="AH588" s="9">
        <v>7.01</v>
      </c>
      <c r="AI588" s="9">
        <v>5.37</v>
      </c>
      <c r="AJ588" s="9">
        <v>2.81</v>
      </c>
      <c r="AK588" s="9">
        <v>1.02</v>
      </c>
      <c r="AL588" s="10">
        <v>0</v>
      </c>
      <c r="AM588" s="12">
        <v>0.572</v>
      </c>
      <c r="AN588" s="8">
        <v>75.2</v>
      </c>
      <c r="AO588" s="10">
        <v>0</v>
      </c>
      <c r="AP588" s="10">
        <v>0</v>
      </c>
      <c r="AQ588" s="10">
        <v>0</v>
      </c>
      <c r="AR588" s="10">
        <v>0</v>
      </c>
      <c r="AS588" s="10">
        <v>0</v>
      </c>
      <c r="AT588" s="9">
        <v>3.84</v>
      </c>
      <c r="AU588" s="12">
        <v>0.715</v>
      </c>
      <c r="AV588" s="10">
        <v>0</v>
      </c>
      <c r="AW588" s="10">
        <v>0</v>
      </c>
    </row>
    <row r="589" spans="1:49" s="16" customFormat="1" ht="12.75">
      <c r="A589" s="7" t="s">
        <v>182</v>
      </c>
      <c r="B589" s="4" t="s">
        <v>146</v>
      </c>
      <c r="C589" s="7" t="s">
        <v>83</v>
      </c>
      <c r="D589" s="9">
        <v>8.5</v>
      </c>
      <c r="E589" s="9">
        <v>2.5</v>
      </c>
      <c r="F589" s="9">
        <v>8</v>
      </c>
      <c r="G589" s="4">
        <v>0</v>
      </c>
      <c r="H589" s="7">
        <v>0</v>
      </c>
      <c r="I589" s="10">
        <v>1.87</v>
      </c>
      <c r="J589" s="7">
        <v>0</v>
      </c>
      <c r="K589" s="7">
        <v>0</v>
      </c>
      <c r="L589" s="11">
        <v>0.179</v>
      </c>
      <c r="M589" s="11">
        <v>0.311</v>
      </c>
      <c r="N589" s="7">
        <v>0</v>
      </c>
      <c r="O589" s="7">
        <v>0</v>
      </c>
      <c r="P589" s="10">
        <v>0</v>
      </c>
      <c r="Q589" s="11">
        <v>0.813</v>
      </c>
      <c r="R589" s="7">
        <v>0.8125</v>
      </c>
      <c r="S589" s="7">
        <v>0</v>
      </c>
      <c r="T589" s="12">
        <v>0.428</v>
      </c>
      <c r="U589" s="9">
        <v>0</v>
      </c>
      <c r="V589" s="11">
        <v>0.542</v>
      </c>
      <c r="W589" s="12">
        <v>0.156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8">
        <v>23.3</v>
      </c>
      <c r="AE589" s="9">
        <v>6.95</v>
      </c>
      <c r="AF589" s="9">
        <v>5.82</v>
      </c>
      <c r="AG589" s="9">
        <v>3.05</v>
      </c>
      <c r="AH589" s="12">
        <v>0.624</v>
      </c>
      <c r="AI589" s="12">
        <v>0.875</v>
      </c>
      <c r="AJ589" s="12">
        <v>0.431</v>
      </c>
      <c r="AK589" s="12">
        <v>0.5</v>
      </c>
      <c r="AL589" s="10">
        <v>0</v>
      </c>
      <c r="AM589" s="15">
        <v>0.0587</v>
      </c>
      <c r="AN589" s="9">
        <v>8.21</v>
      </c>
      <c r="AO589" s="10">
        <v>0</v>
      </c>
      <c r="AP589" s="10">
        <v>0</v>
      </c>
      <c r="AQ589" s="10">
        <v>0</v>
      </c>
      <c r="AR589" s="10">
        <v>0</v>
      </c>
      <c r="AS589" s="10">
        <v>0</v>
      </c>
      <c r="AT589" s="9">
        <v>3.24</v>
      </c>
      <c r="AU589" s="12">
        <v>0.91</v>
      </c>
      <c r="AV589" s="10">
        <v>0</v>
      </c>
      <c r="AW589" s="10">
        <v>0</v>
      </c>
    </row>
    <row r="590" spans="1:49" s="16" customFormat="1" ht="12.75">
      <c r="A590" s="7" t="s">
        <v>183</v>
      </c>
      <c r="B590" s="4" t="s">
        <v>146</v>
      </c>
      <c r="C590" s="7" t="s">
        <v>83</v>
      </c>
      <c r="D590" s="8">
        <v>23.9</v>
      </c>
      <c r="E590" s="9">
        <v>7.02</v>
      </c>
      <c r="F590" s="9">
        <v>9</v>
      </c>
      <c r="G590" s="4">
        <v>0</v>
      </c>
      <c r="H590" s="7">
        <v>0</v>
      </c>
      <c r="I590" s="10">
        <v>3.45</v>
      </c>
      <c r="J590" s="7">
        <v>0</v>
      </c>
      <c r="K590" s="7">
        <v>0</v>
      </c>
      <c r="L590" s="11">
        <v>0.4</v>
      </c>
      <c r="M590" s="11">
        <v>0.55</v>
      </c>
      <c r="N590" s="7">
        <v>0</v>
      </c>
      <c r="O590" s="7">
        <v>0</v>
      </c>
      <c r="P590" s="10">
        <v>0</v>
      </c>
      <c r="Q590" s="10">
        <v>1.25</v>
      </c>
      <c r="R590" s="7">
        <v>1.25</v>
      </c>
      <c r="S590" s="7">
        <v>0</v>
      </c>
      <c r="T590" s="12">
        <v>0.981</v>
      </c>
      <c r="U590" s="9">
        <v>0</v>
      </c>
      <c r="V590" s="10">
        <v>1.04</v>
      </c>
      <c r="W590" s="12">
        <v>0.39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8">
        <v>84.9</v>
      </c>
      <c r="AE590" s="8">
        <v>22.5</v>
      </c>
      <c r="AF590" s="8">
        <v>18.9</v>
      </c>
      <c r="AG590" s="9">
        <v>3.48</v>
      </c>
      <c r="AH590" s="9">
        <v>7.14</v>
      </c>
      <c r="AI590" s="9">
        <v>5.51</v>
      </c>
      <c r="AJ590" s="9">
        <v>2.89</v>
      </c>
      <c r="AK590" s="9">
        <v>1.01</v>
      </c>
      <c r="AL590" s="10">
        <v>0</v>
      </c>
      <c r="AM590" s="12">
        <v>0.599</v>
      </c>
      <c r="AN590" s="8">
        <v>98</v>
      </c>
      <c r="AO590" s="10">
        <v>0</v>
      </c>
      <c r="AP590" s="10">
        <v>0</v>
      </c>
      <c r="AQ590" s="10">
        <v>0</v>
      </c>
      <c r="AR590" s="10">
        <v>0</v>
      </c>
      <c r="AS590" s="10">
        <v>0</v>
      </c>
      <c r="AT590" s="9">
        <v>4.15</v>
      </c>
      <c r="AU590" s="12">
        <v>0.763</v>
      </c>
      <c r="AV590" s="10">
        <v>0</v>
      </c>
      <c r="AW590" s="10">
        <v>0</v>
      </c>
    </row>
    <row r="591" spans="1:49" s="16" customFormat="1" ht="12.75">
      <c r="A591" s="7" t="s">
        <v>184</v>
      </c>
      <c r="B591" s="4" t="s">
        <v>146</v>
      </c>
      <c r="C591" s="7" t="s">
        <v>83</v>
      </c>
      <c r="D591" s="8">
        <v>25.4</v>
      </c>
      <c r="E591" s="9">
        <v>7.47</v>
      </c>
      <c r="F591" s="9">
        <v>9</v>
      </c>
      <c r="G591" s="4">
        <v>0</v>
      </c>
      <c r="H591" s="7">
        <v>0</v>
      </c>
      <c r="I591" s="10">
        <v>3.5</v>
      </c>
      <c r="J591" s="7">
        <v>0</v>
      </c>
      <c r="K591" s="7">
        <v>0</v>
      </c>
      <c r="L591" s="11">
        <v>0.45</v>
      </c>
      <c r="M591" s="11">
        <v>0.55</v>
      </c>
      <c r="N591" s="7">
        <v>0</v>
      </c>
      <c r="O591" s="7">
        <v>0</v>
      </c>
      <c r="P591" s="10">
        <v>0</v>
      </c>
      <c r="Q591" s="10">
        <v>1.25</v>
      </c>
      <c r="R591" s="7">
        <v>1.25</v>
      </c>
      <c r="S591" s="7">
        <v>0</v>
      </c>
      <c r="T591" s="12">
        <v>0.97</v>
      </c>
      <c r="U591" s="9">
        <v>0</v>
      </c>
      <c r="V591" s="11">
        <v>0.986</v>
      </c>
      <c r="W591" s="12">
        <v>0.415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8">
        <v>87.9</v>
      </c>
      <c r="AE591" s="8">
        <v>23.5</v>
      </c>
      <c r="AF591" s="8">
        <v>19.5</v>
      </c>
      <c r="AG591" s="9">
        <v>3.43</v>
      </c>
      <c r="AH591" s="9">
        <v>7.57</v>
      </c>
      <c r="AI591" s="9">
        <v>5.7</v>
      </c>
      <c r="AJ591" s="9">
        <v>2.99</v>
      </c>
      <c r="AK591" s="9">
        <v>1.01</v>
      </c>
      <c r="AL591" s="10">
        <v>0</v>
      </c>
      <c r="AM591" s="12">
        <v>0.691</v>
      </c>
      <c r="AN591" s="4">
        <v>104</v>
      </c>
      <c r="AO591" s="10">
        <v>0</v>
      </c>
      <c r="AP591" s="10">
        <v>0</v>
      </c>
      <c r="AQ591" s="10">
        <v>0</v>
      </c>
      <c r="AR591" s="10">
        <v>0</v>
      </c>
      <c r="AS591" s="10">
        <v>0</v>
      </c>
      <c r="AT591" s="9">
        <v>4.08</v>
      </c>
      <c r="AU591" s="12">
        <v>0.77</v>
      </c>
      <c r="AV591" s="10">
        <v>0</v>
      </c>
      <c r="AW591" s="10">
        <v>0</v>
      </c>
    </row>
    <row r="592" spans="1:49" s="16" customFormat="1" ht="12.75">
      <c r="A592" s="7" t="s">
        <v>185</v>
      </c>
      <c r="B592" s="4" t="s">
        <v>17</v>
      </c>
      <c r="C592" s="7" t="s">
        <v>83</v>
      </c>
      <c r="D592" s="8">
        <v>25.4</v>
      </c>
      <c r="E592" s="9">
        <v>7.45</v>
      </c>
      <c r="F592" s="8">
        <v>10</v>
      </c>
      <c r="G592" s="4">
        <v>0</v>
      </c>
      <c r="H592" s="7">
        <v>0</v>
      </c>
      <c r="I592" s="10">
        <v>4.66</v>
      </c>
      <c r="J592" s="7">
        <v>0</v>
      </c>
      <c r="K592" s="7">
        <v>0</v>
      </c>
      <c r="L592" s="11">
        <v>0.311</v>
      </c>
      <c r="M592" s="11">
        <v>0.491</v>
      </c>
      <c r="N592" s="7">
        <v>0</v>
      </c>
      <c r="O592" s="7">
        <v>0</v>
      </c>
      <c r="P592" s="10">
        <v>0</v>
      </c>
      <c r="Q592" s="10">
        <v>1.13</v>
      </c>
      <c r="R592" s="7">
        <v>1.125</v>
      </c>
      <c r="S592" s="7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4.75</v>
      </c>
      <c r="Z592" s="9">
        <v>0</v>
      </c>
      <c r="AA592" s="8">
        <v>25.6</v>
      </c>
      <c r="AB592" s="9">
        <v>0</v>
      </c>
      <c r="AC592" s="9">
        <v>0</v>
      </c>
      <c r="AD592" s="4">
        <v>123</v>
      </c>
      <c r="AE592" s="8">
        <v>28.3</v>
      </c>
      <c r="AF592" s="8">
        <v>24.6</v>
      </c>
      <c r="AG592" s="9">
        <v>4.07</v>
      </c>
      <c r="AH592" s="9">
        <v>6.73</v>
      </c>
      <c r="AI592" s="9">
        <v>4.99</v>
      </c>
      <c r="AJ592" s="9">
        <v>2.89</v>
      </c>
      <c r="AK592" s="12">
        <v>0.95</v>
      </c>
      <c r="AL592" s="10">
        <v>0</v>
      </c>
      <c r="AM592" s="12">
        <v>0.603</v>
      </c>
      <c r="AN592" s="4">
        <v>152</v>
      </c>
      <c r="AO592" s="10">
        <v>0</v>
      </c>
      <c r="AP592" s="14">
        <v>11.1</v>
      </c>
      <c r="AQ592" s="10">
        <v>6.34</v>
      </c>
      <c r="AR592" s="10">
        <v>5.08</v>
      </c>
      <c r="AS592" s="14">
        <v>14</v>
      </c>
      <c r="AT592" s="10">
        <v>0</v>
      </c>
      <c r="AU592" s="10">
        <v>0</v>
      </c>
      <c r="AV592" s="10">
        <v>0</v>
      </c>
      <c r="AW592" s="10">
        <v>0</v>
      </c>
    </row>
    <row r="593" spans="1:49" s="16" customFormat="1" ht="12.75">
      <c r="A593" s="7" t="s">
        <v>186</v>
      </c>
      <c r="B593" s="4" t="s">
        <v>17</v>
      </c>
      <c r="C593" s="7" t="s">
        <v>83</v>
      </c>
      <c r="D593" s="8">
        <v>35</v>
      </c>
      <c r="E593" s="8">
        <v>10.3</v>
      </c>
      <c r="F593" s="8">
        <v>10</v>
      </c>
      <c r="G593" s="4">
        <v>0</v>
      </c>
      <c r="H593" s="7">
        <v>0</v>
      </c>
      <c r="I593" s="10">
        <v>4.94</v>
      </c>
      <c r="J593" s="7">
        <v>0</v>
      </c>
      <c r="K593" s="7">
        <v>0</v>
      </c>
      <c r="L593" s="11">
        <v>0.594</v>
      </c>
      <c r="M593" s="11">
        <v>0.491</v>
      </c>
      <c r="N593" s="7">
        <v>0</v>
      </c>
      <c r="O593" s="7">
        <v>0</v>
      </c>
      <c r="P593" s="10">
        <v>0</v>
      </c>
      <c r="Q593" s="10">
        <v>1.13</v>
      </c>
      <c r="R593" s="7">
        <v>1.125</v>
      </c>
      <c r="S593" s="7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5.03</v>
      </c>
      <c r="Z593" s="9">
        <v>0</v>
      </c>
      <c r="AA593" s="8">
        <v>13.4</v>
      </c>
      <c r="AB593" s="9">
        <v>0</v>
      </c>
      <c r="AC593" s="9">
        <v>0</v>
      </c>
      <c r="AD593" s="4">
        <v>147</v>
      </c>
      <c r="AE593" s="8">
        <v>35.4</v>
      </c>
      <c r="AF593" s="8">
        <v>29.4</v>
      </c>
      <c r="AG593" s="9">
        <v>3.78</v>
      </c>
      <c r="AH593" s="9">
        <v>8.3</v>
      </c>
      <c r="AI593" s="9">
        <v>6.19</v>
      </c>
      <c r="AJ593" s="9">
        <v>3.36</v>
      </c>
      <c r="AK593" s="12">
        <v>0.899</v>
      </c>
      <c r="AL593" s="10">
        <v>0</v>
      </c>
      <c r="AM593" s="9">
        <v>1.29</v>
      </c>
      <c r="AN593" s="4">
        <v>188</v>
      </c>
      <c r="AO593" s="10">
        <v>0</v>
      </c>
      <c r="AP593" s="14">
        <v>11.8</v>
      </c>
      <c r="AQ593" s="10">
        <v>7.13</v>
      </c>
      <c r="AR593" s="10">
        <v>5.08</v>
      </c>
      <c r="AS593" s="14">
        <v>17.6</v>
      </c>
      <c r="AT593" s="10">
        <v>0</v>
      </c>
      <c r="AU593" s="10">
        <v>0</v>
      </c>
      <c r="AV593" s="10">
        <v>0</v>
      </c>
      <c r="AW593" s="10">
        <v>0</v>
      </c>
    </row>
    <row r="594" spans="1:49" s="16" customFormat="1" ht="12.75">
      <c r="A594" s="7" t="s">
        <v>187</v>
      </c>
      <c r="B594" s="4" t="s">
        <v>17</v>
      </c>
      <c r="C594" s="7" t="s">
        <v>83</v>
      </c>
      <c r="D594" s="8">
        <v>31.8</v>
      </c>
      <c r="E594" s="9">
        <v>9.31</v>
      </c>
      <c r="F594" s="8">
        <v>12</v>
      </c>
      <c r="G594" s="4">
        <v>0</v>
      </c>
      <c r="H594" s="7">
        <v>0</v>
      </c>
      <c r="I594" s="10">
        <v>5</v>
      </c>
      <c r="J594" s="7">
        <v>0</v>
      </c>
      <c r="K594" s="7">
        <v>0</v>
      </c>
      <c r="L594" s="11">
        <v>0.35</v>
      </c>
      <c r="M594" s="11">
        <v>0.544</v>
      </c>
      <c r="N594" s="7">
        <v>0</v>
      </c>
      <c r="O594" s="7">
        <v>0</v>
      </c>
      <c r="P594" s="10">
        <v>0</v>
      </c>
      <c r="Q594" s="10">
        <v>1.19</v>
      </c>
      <c r="R594" s="7">
        <v>1.1875</v>
      </c>
      <c r="S594" s="7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4.6</v>
      </c>
      <c r="Z594" s="9">
        <v>0</v>
      </c>
      <c r="AA594" s="8">
        <v>28.3</v>
      </c>
      <c r="AB594" s="9">
        <v>0</v>
      </c>
      <c r="AC594" s="9">
        <v>0</v>
      </c>
      <c r="AD594" s="4">
        <v>217</v>
      </c>
      <c r="AE594" s="8">
        <v>41.8</v>
      </c>
      <c r="AF594" s="8">
        <v>36.2</v>
      </c>
      <c r="AG594" s="9">
        <v>4.83</v>
      </c>
      <c r="AH594" s="9">
        <v>9.33</v>
      </c>
      <c r="AI594" s="9">
        <v>6.44</v>
      </c>
      <c r="AJ594" s="9">
        <v>3.73</v>
      </c>
      <c r="AK594" s="9">
        <v>1</v>
      </c>
      <c r="AL594" s="10">
        <v>0</v>
      </c>
      <c r="AM594" s="12">
        <v>0.878</v>
      </c>
      <c r="AN594" s="4">
        <v>306</v>
      </c>
      <c r="AO594" s="10">
        <v>0</v>
      </c>
      <c r="AP594" s="14">
        <v>14.3</v>
      </c>
      <c r="AQ594" s="10">
        <v>9.74</v>
      </c>
      <c r="AR594" s="10">
        <v>7.24</v>
      </c>
      <c r="AS594" s="14">
        <v>20.8</v>
      </c>
      <c r="AT594" s="10">
        <v>0</v>
      </c>
      <c r="AU594" s="10">
        <v>0</v>
      </c>
      <c r="AV594" s="10">
        <v>0</v>
      </c>
      <c r="AW594" s="10">
        <v>0</v>
      </c>
    </row>
    <row r="595" spans="1:49" s="16" customFormat="1" ht="12.75">
      <c r="A595" s="7" t="s">
        <v>188</v>
      </c>
      <c r="B595" s="4" t="s">
        <v>17</v>
      </c>
      <c r="C595" s="7" t="s">
        <v>83</v>
      </c>
      <c r="D595" s="8">
        <v>35</v>
      </c>
      <c r="E595" s="8">
        <v>10.2</v>
      </c>
      <c r="F595" s="8">
        <v>12</v>
      </c>
      <c r="G595" s="4">
        <v>0</v>
      </c>
      <c r="H595" s="7">
        <v>0</v>
      </c>
      <c r="I595" s="10">
        <v>5.08</v>
      </c>
      <c r="J595" s="7">
        <v>0</v>
      </c>
      <c r="K595" s="7">
        <v>0</v>
      </c>
      <c r="L595" s="11">
        <v>0.428</v>
      </c>
      <c r="M595" s="11">
        <v>0.544</v>
      </c>
      <c r="N595" s="7">
        <v>0</v>
      </c>
      <c r="O595" s="7">
        <v>0</v>
      </c>
      <c r="P595" s="10">
        <v>0</v>
      </c>
      <c r="Q595" s="10">
        <v>1.19</v>
      </c>
      <c r="R595" s="7">
        <v>1.1875</v>
      </c>
      <c r="S595" s="7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4.67</v>
      </c>
      <c r="Z595" s="9">
        <v>0</v>
      </c>
      <c r="AA595" s="8">
        <v>23.1</v>
      </c>
      <c r="AB595" s="9">
        <v>0</v>
      </c>
      <c r="AC595" s="9">
        <v>0</v>
      </c>
      <c r="AD595" s="4">
        <v>228</v>
      </c>
      <c r="AE595" s="8">
        <v>44.6</v>
      </c>
      <c r="AF595" s="8">
        <v>38.1</v>
      </c>
      <c r="AG595" s="9">
        <v>4.72</v>
      </c>
      <c r="AH595" s="9">
        <v>9.84</v>
      </c>
      <c r="AI595" s="9">
        <v>6.8</v>
      </c>
      <c r="AJ595" s="9">
        <v>3.88</v>
      </c>
      <c r="AK595" s="12">
        <v>0.98</v>
      </c>
      <c r="AL595" s="10">
        <v>0</v>
      </c>
      <c r="AM595" s="9">
        <v>1.05</v>
      </c>
      <c r="AN595" s="4">
        <v>323</v>
      </c>
      <c r="AO595" s="10">
        <v>0</v>
      </c>
      <c r="AP595" s="14">
        <v>14.5</v>
      </c>
      <c r="AQ595" s="14">
        <v>10</v>
      </c>
      <c r="AR595" s="10">
        <v>7.24</v>
      </c>
      <c r="AS595" s="14">
        <v>22.2</v>
      </c>
      <c r="AT595" s="10">
        <v>0</v>
      </c>
      <c r="AU595" s="10">
        <v>0</v>
      </c>
      <c r="AV595" s="10">
        <v>0</v>
      </c>
      <c r="AW595" s="10">
        <v>0</v>
      </c>
    </row>
    <row r="596" spans="1:49" s="16" customFormat="1" ht="12.75">
      <c r="A596" s="7" t="s">
        <v>189</v>
      </c>
      <c r="B596" s="4" t="s">
        <v>17</v>
      </c>
      <c r="C596" s="7" t="s">
        <v>83</v>
      </c>
      <c r="D596" s="8">
        <v>40.8</v>
      </c>
      <c r="E596" s="8">
        <v>11.9</v>
      </c>
      <c r="F596" s="8">
        <v>12</v>
      </c>
      <c r="G596" s="4">
        <v>0</v>
      </c>
      <c r="H596" s="7">
        <v>0</v>
      </c>
      <c r="I596" s="10">
        <v>5.25</v>
      </c>
      <c r="J596" s="7">
        <v>0</v>
      </c>
      <c r="K596" s="7">
        <v>0</v>
      </c>
      <c r="L596" s="11">
        <v>0.462</v>
      </c>
      <c r="M596" s="11">
        <v>0.659</v>
      </c>
      <c r="N596" s="7">
        <v>0</v>
      </c>
      <c r="O596" s="7">
        <v>0</v>
      </c>
      <c r="P596" s="10">
        <v>0</v>
      </c>
      <c r="Q596" s="10">
        <v>1.44</v>
      </c>
      <c r="R596" s="7">
        <v>1.4375</v>
      </c>
      <c r="S596" s="7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3.98</v>
      </c>
      <c r="Z596" s="9">
        <v>0</v>
      </c>
      <c r="AA596" s="8">
        <v>20.6</v>
      </c>
      <c r="AB596" s="9">
        <v>0</v>
      </c>
      <c r="AC596" s="9">
        <v>0</v>
      </c>
      <c r="AD596" s="4">
        <v>270</v>
      </c>
      <c r="AE596" s="8">
        <v>52.7</v>
      </c>
      <c r="AF596" s="8">
        <v>45.1</v>
      </c>
      <c r="AG596" s="9">
        <v>4.76</v>
      </c>
      <c r="AH596" s="8">
        <v>13.5</v>
      </c>
      <c r="AI596" s="9">
        <v>8.86</v>
      </c>
      <c r="AJ596" s="9">
        <v>5.13</v>
      </c>
      <c r="AK596" s="9">
        <v>1.06</v>
      </c>
      <c r="AL596" s="10">
        <v>0</v>
      </c>
      <c r="AM596" s="9">
        <v>1.69</v>
      </c>
      <c r="AN596" s="4">
        <v>433</v>
      </c>
      <c r="AO596" s="10">
        <v>0</v>
      </c>
      <c r="AP596" s="14">
        <v>14.9</v>
      </c>
      <c r="AQ596" s="14">
        <v>12.9</v>
      </c>
      <c r="AR596" s="10">
        <v>8.95</v>
      </c>
      <c r="AS596" s="14">
        <v>26.2</v>
      </c>
      <c r="AT596" s="10">
        <v>0</v>
      </c>
      <c r="AU596" s="10">
        <v>0</v>
      </c>
      <c r="AV596" s="10">
        <v>0</v>
      </c>
      <c r="AW596" s="10">
        <v>0</v>
      </c>
    </row>
    <row r="597" spans="1:49" s="16" customFormat="1" ht="12.75">
      <c r="A597" s="7" t="s">
        <v>190</v>
      </c>
      <c r="B597" s="4" t="s">
        <v>17</v>
      </c>
      <c r="C597" s="7" t="s">
        <v>83</v>
      </c>
      <c r="D597" s="8">
        <v>50</v>
      </c>
      <c r="E597" s="8">
        <v>14.6</v>
      </c>
      <c r="F597" s="8">
        <v>12</v>
      </c>
      <c r="G597" s="4">
        <v>0</v>
      </c>
      <c r="H597" s="7">
        <v>0</v>
      </c>
      <c r="I597" s="10">
        <v>5.48</v>
      </c>
      <c r="J597" s="7">
        <v>0</v>
      </c>
      <c r="K597" s="7">
        <v>0</v>
      </c>
      <c r="L597" s="11">
        <v>0.687</v>
      </c>
      <c r="M597" s="11">
        <v>0.659</v>
      </c>
      <c r="N597" s="7">
        <v>0</v>
      </c>
      <c r="O597" s="7">
        <v>0</v>
      </c>
      <c r="P597" s="10">
        <v>0</v>
      </c>
      <c r="Q597" s="10">
        <v>1.44</v>
      </c>
      <c r="R597" s="7">
        <v>1.4375</v>
      </c>
      <c r="S597" s="7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4.16</v>
      </c>
      <c r="Z597" s="9">
        <v>0</v>
      </c>
      <c r="AA597" s="8">
        <v>13.7</v>
      </c>
      <c r="AB597" s="9">
        <v>0</v>
      </c>
      <c r="AC597" s="9">
        <v>0</v>
      </c>
      <c r="AD597" s="4">
        <v>303</v>
      </c>
      <c r="AE597" s="8">
        <v>60.9</v>
      </c>
      <c r="AF597" s="8">
        <v>50.6</v>
      </c>
      <c r="AG597" s="9">
        <v>4.55</v>
      </c>
      <c r="AH597" s="8">
        <v>15.6</v>
      </c>
      <c r="AI597" s="8">
        <v>10.3</v>
      </c>
      <c r="AJ597" s="9">
        <v>5.69</v>
      </c>
      <c r="AK597" s="9">
        <v>1.03</v>
      </c>
      <c r="AL597" s="10">
        <v>0</v>
      </c>
      <c r="AM597" s="9">
        <v>2.77</v>
      </c>
      <c r="AN597" s="4">
        <v>501</v>
      </c>
      <c r="AO597" s="10">
        <v>0</v>
      </c>
      <c r="AP597" s="14">
        <v>15.5</v>
      </c>
      <c r="AQ597" s="14">
        <v>14</v>
      </c>
      <c r="AR597" s="10">
        <v>8.95</v>
      </c>
      <c r="AS597" s="14">
        <v>30.3</v>
      </c>
      <c r="AT597" s="10">
        <v>0</v>
      </c>
      <c r="AU597" s="10">
        <v>0</v>
      </c>
      <c r="AV597" s="10">
        <v>0</v>
      </c>
      <c r="AW597" s="10">
        <v>0</v>
      </c>
    </row>
    <row r="598" spans="1:49" s="16" customFormat="1" ht="12.75">
      <c r="A598" s="7" t="s">
        <v>191</v>
      </c>
      <c r="B598" s="4" t="s">
        <v>17</v>
      </c>
      <c r="C598" s="7" t="s">
        <v>83</v>
      </c>
      <c r="D598" s="8">
        <v>42.9</v>
      </c>
      <c r="E598" s="8">
        <v>12.6</v>
      </c>
      <c r="F598" s="8">
        <v>15</v>
      </c>
      <c r="G598" s="4">
        <v>0</v>
      </c>
      <c r="H598" s="7">
        <v>0</v>
      </c>
      <c r="I598" s="10">
        <v>5.5</v>
      </c>
      <c r="J598" s="7">
        <v>0</v>
      </c>
      <c r="K598" s="7">
        <v>0</v>
      </c>
      <c r="L598" s="11">
        <v>0.411</v>
      </c>
      <c r="M598" s="11">
        <v>0.622</v>
      </c>
      <c r="N598" s="7">
        <v>0</v>
      </c>
      <c r="O598" s="7">
        <v>0</v>
      </c>
      <c r="P598" s="10">
        <v>0</v>
      </c>
      <c r="Q598" s="10">
        <v>1.38</v>
      </c>
      <c r="R598" s="7">
        <v>1.375</v>
      </c>
      <c r="S598" s="7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4.42</v>
      </c>
      <c r="Z598" s="9">
        <v>0</v>
      </c>
      <c r="AA598" s="8">
        <v>30.4</v>
      </c>
      <c r="AB598" s="9">
        <v>0</v>
      </c>
      <c r="AC598" s="9">
        <v>0</v>
      </c>
      <c r="AD598" s="4">
        <v>446</v>
      </c>
      <c r="AE598" s="8">
        <v>69.2</v>
      </c>
      <c r="AF598" s="8">
        <v>59.4</v>
      </c>
      <c r="AG598" s="9">
        <v>5.95</v>
      </c>
      <c r="AH598" s="8">
        <v>14.3</v>
      </c>
      <c r="AI598" s="9">
        <v>9.08</v>
      </c>
      <c r="AJ598" s="9">
        <v>5.19</v>
      </c>
      <c r="AK598" s="9">
        <v>1.06</v>
      </c>
      <c r="AL598" s="10">
        <v>0</v>
      </c>
      <c r="AM598" s="9">
        <v>1.54</v>
      </c>
      <c r="AN598" s="4">
        <v>737</v>
      </c>
      <c r="AO598" s="10">
        <v>0</v>
      </c>
      <c r="AP598" s="14">
        <v>19.8</v>
      </c>
      <c r="AQ598" s="14">
        <v>16.9</v>
      </c>
      <c r="AR598" s="14">
        <v>11.4</v>
      </c>
      <c r="AS598" s="14">
        <v>34.3</v>
      </c>
      <c r="AT598" s="10">
        <v>0</v>
      </c>
      <c r="AU598" s="10">
        <v>0</v>
      </c>
      <c r="AV598" s="10">
        <v>0</v>
      </c>
      <c r="AW598" s="10">
        <v>0</v>
      </c>
    </row>
    <row r="599" spans="1:49" s="16" customFormat="1" ht="12.75">
      <c r="A599" s="7" t="s">
        <v>192</v>
      </c>
      <c r="B599" s="4" t="s">
        <v>17</v>
      </c>
      <c r="C599" s="7" t="s">
        <v>83</v>
      </c>
      <c r="D599" s="8">
        <v>50</v>
      </c>
      <c r="E599" s="8">
        <v>14.7</v>
      </c>
      <c r="F599" s="8">
        <v>15</v>
      </c>
      <c r="G599" s="4">
        <v>0</v>
      </c>
      <c r="H599" s="7">
        <v>0</v>
      </c>
      <c r="I599" s="10">
        <v>5.64</v>
      </c>
      <c r="J599" s="7">
        <v>0</v>
      </c>
      <c r="K599" s="7">
        <v>0</v>
      </c>
      <c r="L599" s="11">
        <v>0.55</v>
      </c>
      <c r="M599" s="11">
        <v>0.622</v>
      </c>
      <c r="N599" s="7">
        <v>0</v>
      </c>
      <c r="O599" s="7">
        <v>0</v>
      </c>
      <c r="P599" s="10">
        <v>0</v>
      </c>
      <c r="Q599" s="10">
        <v>1.38</v>
      </c>
      <c r="R599" s="7">
        <v>1.375</v>
      </c>
      <c r="S599" s="7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4.53</v>
      </c>
      <c r="Z599" s="9">
        <v>0</v>
      </c>
      <c r="AA599" s="8">
        <v>22.7</v>
      </c>
      <c r="AB599" s="9">
        <v>0</v>
      </c>
      <c r="AC599" s="9">
        <v>0</v>
      </c>
      <c r="AD599" s="4">
        <v>485</v>
      </c>
      <c r="AE599" s="8">
        <v>77</v>
      </c>
      <c r="AF599" s="8">
        <v>64.7</v>
      </c>
      <c r="AG599" s="9">
        <v>5.75</v>
      </c>
      <c r="AH599" s="8">
        <v>15.6</v>
      </c>
      <c r="AI599" s="8">
        <v>10</v>
      </c>
      <c r="AJ599" s="9">
        <v>5.53</v>
      </c>
      <c r="AK599" s="9">
        <v>1.03</v>
      </c>
      <c r="AL599" s="10">
        <v>0</v>
      </c>
      <c r="AM599" s="9">
        <v>2.12</v>
      </c>
      <c r="AN599" s="4">
        <v>805</v>
      </c>
      <c r="AO599" s="10">
        <v>0</v>
      </c>
      <c r="AP599" s="14">
        <v>20.3</v>
      </c>
      <c r="AQ599" s="14">
        <v>17.8</v>
      </c>
      <c r="AR599" s="14">
        <v>11.4</v>
      </c>
      <c r="AS599" s="14">
        <v>38.2</v>
      </c>
      <c r="AT599" s="10">
        <v>0</v>
      </c>
      <c r="AU599" s="10">
        <v>0</v>
      </c>
      <c r="AV599" s="10">
        <v>0</v>
      </c>
      <c r="AW599" s="10">
        <v>0</v>
      </c>
    </row>
    <row r="600" spans="1:49" s="16" customFormat="1" ht="12.75">
      <c r="A600" s="7" t="s">
        <v>193</v>
      </c>
      <c r="B600" s="4" t="s">
        <v>17</v>
      </c>
      <c r="C600" s="7" t="s">
        <v>83</v>
      </c>
      <c r="D600" s="8">
        <v>54.7</v>
      </c>
      <c r="E600" s="8">
        <v>16</v>
      </c>
      <c r="F600" s="8">
        <v>18</v>
      </c>
      <c r="G600" s="4">
        <v>0</v>
      </c>
      <c r="H600" s="7">
        <v>0</v>
      </c>
      <c r="I600" s="10">
        <v>6</v>
      </c>
      <c r="J600" s="7">
        <v>0</v>
      </c>
      <c r="K600" s="7">
        <v>0</v>
      </c>
      <c r="L600" s="11">
        <v>0.461</v>
      </c>
      <c r="M600" s="11">
        <v>0.691</v>
      </c>
      <c r="N600" s="7">
        <v>0</v>
      </c>
      <c r="O600" s="7">
        <v>0</v>
      </c>
      <c r="P600" s="10">
        <v>0</v>
      </c>
      <c r="Q600" s="10">
        <v>1.5</v>
      </c>
      <c r="R600" s="7">
        <v>1.5</v>
      </c>
      <c r="S600" s="7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4.34</v>
      </c>
      <c r="Z600" s="9">
        <v>0</v>
      </c>
      <c r="AA600" s="8">
        <v>33.2</v>
      </c>
      <c r="AB600" s="9">
        <v>0</v>
      </c>
      <c r="AC600" s="9">
        <v>0</v>
      </c>
      <c r="AD600" s="4">
        <v>801</v>
      </c>
      <c r="AE600" s="4">
        <v>104</v>
      </c>
      <c r="AF600" s="8">
        <v>89</v>
      </c>
      <c r="AG600" s="9">
        <v>7.07</v>
      </c>
      <c r="AH600" s="8">
        <v>20.7</v>
      </c>
      <c r="AI600" s="8">
        <v>12.1</v>
      </c>
      <c r="AJ600" s="9">
        <v>6.91</v>
      </c>
      <c r="AK600" s="9">
        <v>1.14</v>
      </c>
      <c r="AL600" s="10">
        <v>0</v>
      </c>
      <c r="AM600" s="9">
        <v>2.33</v>
      </c>
      <c r="AN600" s="4">
        <v>1550</v>
      </c>
      <c r="AO600" s="10">
        <v>0</v>
      </c>
      <c r="AP600" s="14">
        <v>26</v>
      </c>
      <c r="AQ600" s="14">
        <v>26.9</v>
      </c>
      <c r="AR600" s="14">
        <v>16.6</v>
      </c>
      <c r="AS600" s="14">
        <v>51.8</v>
      </c>
      <c r="AT600" s="10">
        <v>0</v>
      </c>
      <c r="AU600" s="10">
        <v>0</v>
      </c>
      <c r="AV600" s="10">
        <v>0</v>
      </c>
      <c r="AW600" s="10">
        <v>0</v>
      </c>
    </row>
    <row r="601" spans="1:49" s="16" customFormat="1" ht="12.75">
      <c r="A601" s="7" t="s">
        <v>194</v>
      </c>
      <c r="B601" s="4" t="s">
        <v>17</v>
      </c>
      <c r="C601" s="7" t="s">
        <v>83</v>
      </c>
      <c r="D601" s="8">
        <v>70</v>
      </c>
      <c r="E601" s="8">
        <v>20.5</v>
      </c>
      <c r="F601" s="8">
        <v>18</v>
      </c>
      <c r="G601" s="4">
        <v>0</v>
      </c>
      <c r="H601" s="7">
        <v>0</v>
      </c>
      <c r="I601" s="10">
        <v>6.25</v>
      </c>
      <c r="J601" s="7">
        <v>0</v>
      </c>
      <c r="K601" s="7">
        <v>0</v>
      </c>
      <c r="L601" s="11">
        <v>0.711</v>
      </c>
      <c r="M601" s="11">
        <v>0.691</v>
      </c>
      <c r="N601" s="7">
        <v>0</v>
      </c>
      <c r="O601" s="7">
        <v>0</v>
      </c>
      <c r="P601" s="10">
        <v>0</v>
      </c>
      <c r="Q601" s="10">
        <v>1.5</v>
      </c>
      <c r="R601" s="7">
        <v>1.5</v>
      </c>
      <c r="S601" s="7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4.52</v>
      </c>
      <c r="Z601" s="9">
        <v>0</v>
      </c>
      <c r="AA601" s="8">
        <v>21.5</v>
      </c>
      <c r="AB601" s="9">
        <v>0</v>
      </c>
      <c r="AC601" s="9">
        <v>0</v>
      </c>
      <c r="AD601" s="4">
        <v>923</v>
      </c>
      <c r="AE601" s="4">
        <v>124</v>
      </c>
      <c r="AF601" s="4">
        <v>103</v>
      </c>
      <c r="AG601" s="9">
        <v>6.7</v>
      </c>
      <c r="AH601" s="8">
        <v>24</v>
      </c>
      <c r="AI601" s="8">
        <v>14.3</v>
      </c>
      <c r="AJ601" s="9">
        <v>7.69</v>
      </c>
      <c r="AK601" s="9">
        <v>1.08</v>
      </c>
      <c r="AL601" s="10">
        <v>0</v>
      </c>
      <c r="AM601" s="9">
        <v>4.1</v>
      </c>
      <c r="AN601" s="4">
        <v>1800</v>
      </c>
      <c r="AO601" s="10">
        <v>0</v>
      </c>
      <c r="AP601" s="14">
        <v>27</v>
      </c>
      <c r="AQ601" s="14">
        <v>29.2</v>
      </c>
      <c r="AR601" s="14">
        <v>16.6</v>
      </c>
      <c r="AS601" s="14">
        <v>61.9</v>
      </c>
      <c r="AT601" s="10">
        <v>0</v>
      </c>
      <c r="AU601" s="10">
        <v>0</v>
      </c>
      <c r="AV601" s="10">
        <v>0</v>
      </c>
      <c r="AW601" s="10">
        <v>0</v>
      </c>
    </row>
    <row r="602" spans="1:49" s="16" customFormat="1" ht="12.75">
      <c r="A602" s="7" t="s">
        <v>195</v>
      </c>
      <c r="B602" s="4" t="s">
        <v>17</v>
      </c>
      <c r="C602" s="7" t="s">
        <v>83</v>
      </c>
      <c r="D602" s="8">
        <v>66</v>
      </c>
      <c r="E602" s="8">
        <v>19.4</v>
      </c>
      <c r="F602" s="8">
        <v>20</v>
      </c>
      <c r="G602" s="4">
        <v>0</v>
      </c>
      <c r="H602" s="7">
        <v>0</v>
      </c>
      <c r="I602" s="10">
        <v>6.26</v>
      </c>
      <c r="J602" s="7">
        <v>0</v>
      </c>
      <c r="K602" s="7">
        <v>0</v>
      </c>
      <c r="L602" s="11">
        <v>0.505</v>
      </c>
      <c r="M602" s="11">
        <v>0.795</v>
      </c>
      <c r="N602" s="7">
        <v>0</v>
      </c>
      <c r="O602" s="7">
        <v>0</v>
      </c>
      <c r="P602" s="10">
        <v>0</v>
      </c>
      <c r="Q602" s="10">
        <v>1.63</v>
      </c>
      <c r="R602" s="7">
        <v>1.625</v>
      </c>
      <c r="S602" s="7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3.93</v>
      </c>
      <c r="Z602" s="9">
        <v>0</v>
      </c>
      <c r="AA602" s="8">
        <v>33.5</v>
      </c>
      <c r="AB602" s="9">
        <v>0</v>
      </c>
      <c r="AC602" s="9">
        <v>0</v>
      </c>
      <c r="AD602" s="4">
        <v>1190</v>
      </c>
      <c r="AE602" s="4">
        <v>139</v>
      </c>
      <c r="AF602" s="4">
        <v>119</v>
      </c>
      <c r="AG602" s="9">
        <v>7.83</v>
      </c>
      <c r="AH602" s="8">
        <v>27.5</v>
      </c>
      <c r="AI602" s="8">
        <v>15.4</v>
      </c>
      <c r="AJ602" s="9">
        <v>8.78</v>
      </c>
      <c r="AK602" s="9">
        <v>1.19</v>
      </c>
      <c r="AL602" s="10">
        <v>0</v>
      </c>
      <c r="AM602" s="9">
        <v>3.58</v>
      </c>
      <c r="AN602" s="4">
        <v>2530</v>
      </c>
      <c r="AO602" s="10">
        <v>0</v>
      </c>
      <c r="AP602" s="14">
        <v>30</v>
      </c>
      <c r="AQ602" s="14">
        <v>37.3</v>
      </c>
      <c r="AR602" s="14">
        <v>21.9</v>
      </c>
      <c r="AS602" s="14">
        <v>69.1</v>
      </c>
      <c r="AT602" s="10">
        <v>0</v>
      </c>
      <c r="AU602" s="10">
        <v>0</v>
      </c>
      <c r="AV602" s="10">
        <v>0</v>
      </c>
      <c r="AW602" s="10">
        <v>0</v>
      </c>
    </row>
    <row r="603" spans="1:49" s="16" customFormat="1" ht="12.75">
      <c r="A603" s="7" t="s">
        <v>196</v>
      </c>
      <c r="B603" s="4" t="s">
        <v>17</v>
      </c>
      <c r="C603" s="7" t="s">
        <v>83</v>
      </c>
      <c r="D603" s="8">
        <v>75</v>
      </c>
      <c r="E603" s="8">
        <v>22</v>
      </c>
      <c r="F603" s="8">
        <v>20</v>
      </c>
      <c r="G603" s="4">
        <v>0</v>
      </c>
      <c r="H603" s="7">
        <v>0</v>
      </c>
      <c r="I603" s="10">
        <v>6.39</v>
      </c>
      <c r="J603" s="7">
        <v>0</v>
      </c>
      <c r="K603" s="7">
        <v>0</v>
      </c>
      <c r="L603" s="11">
        <v>0.635</v>
      </c>
      <c r="M603" s="11">
        <v>0.795</v>
      </c>
      <c r="N603" s="7">
        <v>0</v>
      </c>
      <c r="O603" s="7">
        <v>0</v>
      </c>
      <c r="P603" s="10">
        <v>0</v>
      </c>
      <c r="Q603" s="10">
        <v>1.63</v>
      </c>
      <c r="R603" s="7">
        <v>1.625</v>
      </c>
      <c r="S603" s="7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4.02</v>
      </c>
      <c r="Z603" s="9">
        <v>0</v>
      </c>
      <c r="AA603" s="8">
        <v>26.6</v>
      </c>
      <c r="AB603" s="9">
        <v>0</v>
      </c>
      <c r="AC603" s="9">
        <v>0</v>
      </c>
      <c r="AD603" s="4">
        <v>1280</v>
      </c>
      <c r="AE603" s="4">
        <v>152</v>
      </c>
      <c r="AF603" s="4">
        <v>128</v>
      </c>
      <c r="AG603" s="9">
        <v>7.62</v>
      </c>
      <c r="AH603" s="8">
        <v>29.5</v>
      </c>
      <c r="AI603" s="8">
        <v>16.7</v>
      </c>
      <c r="AJ603" s="9">
        <v>9.25</v>
      </c>
      <c r="AK603" s="9">
        <v>1.16</v>
      </c>
      <c r="AL603" s="10">
        <v>0</v>
      </c>
      <c r="AM603" s="9">
        <v>4.59</v>
      </c>
      <c r="AN603" s="4">
        <v>2720</v>
      </c>
      <c r="AO603" s="10">
        <v>0</v>
      </c>
      <c r="AP603" s="14">
        <v>30.7</v>
      </c>
      <c r="AQ603" s="14">
        <v>38.9</v>
      </c>
      <c r="AR603" s="14">
        <v>21.9</v>
      </c>
      <c r="AS603" s="14">
        <v>75.6</v>
      </c>
      <c r="AT603" s="10">
        <v>0</v>
      </c>
      <c r="AU603" s="10">
        <v>0</v>
      </c>
      <c r="AV603" s="10">
        <v>0</v>
      </c>
      <c r="AW603" s="10">
        <v>0</v>
      </c>
    </row>
    <row r="604" spans="1:49" s="16" customFormat="1" ht="12.75">
      <c r="A604" s="7" t="s">
        <v>197</v>
      </c>
      <c r="B604" s="4" t="s">
        <v>17</v>
      </c>
      <c r="C604" s="7" t="s">
        <v>83</v>
      </c>
      <c r="D604" s="8">
        <v>86</v>
      </c>
      <c r="E604" s="8">
        <v>25.3</v>
      </c>
      <c r="F604" s="8">
        <v>20.3</v>
      </c>
      <c r="G604" s="4">
        <v>0</v>
      </c>
      <c r="H604" s="7">
        <v>0</v>
      </c>
      <c r="I604" s="10">
        <v>7.06</v>
      </c>
      <c r="J604" s="7">
        <v>0</v>
      </c>
      <c r="K604" s="7">
        <v>0</v>
      </c>
      <c r="L604" s="11">
        <v>0.66</v>
      </c>
      <c r="M604" s="11">
        <v>0.92</v>
      </c>
      <c r="N604" s="7">
        <v>0</v>
      </c>
      <c r="O604" s="7">
        <v>0</v>
      </c>
      <c r="P604" s="10">
        <v>0</v>
      </c>
      <c r="Q604" s="10">
        <v>1.75</v>
      </c>
      <c r="R604" s="7">
        <v>1.75</v>
      </c>
      <c r="S604" s="7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3.84</v>
      </c>
      <c r="Z604" s="9">
        <v>0</v>
      </c>
      <c r="AA604" s="8">
        <v>25.6</v>
      </c>
      <c r="AB604" s="9">
        <v>0</v>
      </c>
      <c r="AC604" s="9">
        <v>0</v>
      </c>
      <c r="AD604" s="4">
        <v>1570</v>
      </c>
      <c r="AE604" s="4">
        <v>183</v>
      </c>
      <c r="AF604" s="4">
        <v>155</v>
      </c>
      <c r="AG604" s="9">
        <v>7.89</v>
      </c>
      <c r="AH604" s="8">
        <v>46.6</v>
      </c>
      <c r="AI604" s="8">
        <v>23.1</v>
      </c>
      <c r="AJ604" s="8">
        <v>13.2</v>
      </c>
      <c r="AK604" s="9">
        <v>1.36</v>
      </c>
      <c r="AL604" s="10">
        <v>0</v>
      </c>
      <c r="AM604" s="9">
        <v>6.65</v>
      </c>
      <c r="AN604" s="4">
        <v>4370</v>
      </c>
      <c r="AO604" s="10">
        <v>0</v>
      </c>
      <c r="AP604" s="14">
        <v>34.2</v>
      </c>
      <c r="AQ604" s="14">
        <v>55.5</v>
      </c>
      <c r="AR604" s="14">
        <v>28.5</v>
      </c>
      <c r="AS604" s="14">
        <v>91.1</v>
      </c>
      <c r="AT604" s="10">
        <v>0</v>
      </c>
      <c r="AU604" s="10">
        <v>0</v>
      </c>
      <c r="AV604" s="10">
        <v>0</v>
      </c>
      <c r="AW604" s="10">
        <v>0</v>
      </c>
    </row>
    <row r="605" spans="1:49" s="16" customFormat="1" ht="12.75">
      <c r="A605" s="7" t="s">
        <v>198</v>
      </c>
      <c r="B605" s="4" t="s">
        <v>17</v>
      </c>
      <c r="C605" s="7" t="s">
        <v>83</v>
      </c>
      <c r="D605" s="8">
        <v>96</v>
      </c>
      <c r="E605" s="8">
        <v>28.2</v>
      </c>
      <c r="F605" s="8">
        <v>20.3</v>
      </c>
      <c r="G605" s="4">
        <v>0</v>
      </c>
      <c r="H605" s="7">
        <v>0</v>
      </c>
      <c r="I605" s="10">
        <v>7.2</v>
      </c>
      <c r="J605" s="7">
        <v>0</v>
      </c>
      <c r="K605" s="7">
        <v>0</v>
      </c>
      <c r="L605" s="11">
        <v>0.8</v>
      </c>
      <c r="M605" s="11">
        <v>0.92</v>
      </c>
      <c r="N605" s="7">
        <v>0</v>
      </c>
      <c r="O605" s="7">
        <v>0</v>
      </c>
      <c r="P605" s="10">
        <v>0</v>
      </c>
      <c r="Q605" s="10">
        <v>1.75</v>
      </c>
      <c r="R605" s="7">
        <v>1.75</v>
      </c>
      <c r="S605" s="7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3.91</v>
      </c>
      <c r="Z605" s="9">
        <v>0</v>
      </c>
      <c r="AA605" s="8">
        <v>21.1</v>
      </c>
      <c r="AB605" s="9">
        <v>0</v>
      </c>
      <c r="AC605" s="9">
        <v>0</v>
      </c>
      <c r="AD605" s="4">
        <v>1670</v>
      </c>
      <c r="AE605" s="4">
        <v>198</v>
      </c>
      <c r="AF605" s="4">
        <v>165</v>
      </c>
      <c r="AG605" s="9">
        <v>7.71</v>
      </c>
      <c r="AH605" s="8">
        <v>49.9</v>
      </c>
      <c r="AI605" s="8">
        <v>24.9</v>
      </c>
      <c r="AJ605" s="8">
        <v>13.9</v>
      </c>
      <c r="AK605" s="9">
        <v>1.33</v>
      </c>
      <c r="AL605" s="10">
        <v>0</v>
      </c>
      <c r="AM605" s="9">
        <v>8.4</v>
      </c>
      <c r="AN605" s="4">
        <v>4690</v>
      </c>
      <c r="AO605" s="10">
        <v>0</v>
      </c>
      <c r="AP605" s="14">
        <v>34.9</v>
      </c>
      <c r="AQ605" s="14">
        <v>57.8</v>
      </c>
      <c r="AR605" s="14">
        <v>28.5</v>
      </c>
      <c r="AS605" s="14">
        <v>98.3</v>
      </c>
      <c r="AT605" s="10">
        <v>0</v>
      </c>
      <c r="AU605" s="10">
        <v>0</v>
      </c>
      <c r="AV605" s="10">
        <v>0</v>
      </c>
      <c r="AW605" s="10">
        <v>0</v>
      </c>
    </row>
    <row r="606" spans="1:49" s="16" customFormat="1" ht="12.75">
      <c r="A606" s="7" t="s">
        <v>199</v>
      </c>
      <c r="B606" s="4" t="s">
        <v>17</v>
      </c>
      <c r="C606" s="7" t="s">
        <v>83</v>
      </c>
      <c r="D606" s="4">
        <v>100</v>
      </c>
      <c r="E606" s="8">
        <v>29.3</v>
      </c>
      <c r="F606" s="8">
        <v>24</v>
      </c>
      <c r="G606" s="4">
        <v>0</v>
      </c>
      <c r="H606" s="7">
        <v>0</v>
      </c>
      <c r="I606" s="10">
        <v>7.25</v>
      </c>
      <c r="J606" s="7">
        <v>0</v>
      </c>
      <c r="K606" s="7">
        <v>0</v>
      </c>
      <c r="L606" s="11">
        <v>0.745</v>
      </c>
      <c r="M606" s="11">
        <v>0.87</v>
      </c>
      <c r="N606" s="7">
        <v>0</v>
      </c>
      <c r="O606" s="7">
        <v>0</v>
      </c>
      <c r="P606" s="10">
        <v>0</v>
      </c>
      <c r="Q606" s="10">
        <v>1.75</v>
      </c>
      <c r="R606" s="7">
        <v>1.75</v>
      </c>
      <c r="S606" s="7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4.16</v>
      </c>
      <c r="Z606" s="9">
        <v>0</v>
      </c>
      <c r="AA606" s="8">
        <v>27.8</v>
      </c>
      <c r="AB606" s="9">
        <v>0</v>
      </c>
      <c r="AC606" s="9">
        <v>0</v>
      </c>
      <c r="AD606" s="4">
        <v>2380</v>
      </c>
      <c r="AE606" s="4">
        <v>239</v>
      </c>
      <c r="AF606" s="4">
        <v>199</v>
      </c>
      <c r="AG606" s="9">
        <v>9.01</v>
      </c>
      <c r="AH606" s="8">
        <v>47.4</v>
      </c>
      <c r="AI606" s="8">
        <v>24</v>
      </c>
      <c r="AJ606" s="8">
        <v>13.1</v>
      </c>
      <c r="AK606" s="9">
        <v>1.27</v>
      </c>
      <c r="AL606" s="10">
        <v>0</v>
      </c>
      <c r="AM606" s="9">
        <v>7.59</v>
      </c>
      <c r="AN606" s="4">
        <v>6350</v>
      </c>
      <c r="AO606" s="10">
        <v>0</v>
      </c>
      <c r="AP606" s="14">
        <v>41.9</v>
      </c>
      <c r="AQ606" s="14">
        <v>66</v>
      </c>
      <c r="AR606" s="14">
        <v>32.7</v>
      </c>
      <c r="AS606" s="7">
        <v>119</v>
      </c>
      <c r="AT606" s="10">
        <v>0</v>
      </c>
      <c r="AU606" s="10">
        <v>0</v>
      </c>
      <c r="AV606" s="10">
        <v>0</v>
      </c>
      <c r="AW606" s="10">
        <v>0</v>
      </c>
    </row>
    <row r="607" spans="1:49" s="16" customFormat="1" ht="12.75">
      <c r="A607" s="7" t="s">
        <v>200</v>
      </c>
      <c r="B607" s="4" t="s">
        <v>17</v>
      </c>
      <c r="C607" s="7" t="s">
        <v>83</v>
      </c>
      <c r="D607" s="4">
        <v>106</v>
      </c>
      <c r="E607" s="8">
        <v>31.1</v>
      </c>
      <c r="F607" s="8">
        <v>24.5</v>
      </c>
      <c r="G607" s="4">
        <v>0</v>
      </c>
      <c r="H607" s="7">
        <v>0</v>
      </c>
      <c r="I607" s="10">
        <v>7.87</v>
      </c>
      <c r="J607" s="7">
        <v>0</v>
      </c>
      <c r="K607" s="7">
        <v>0</v>
      </c>
      <c r="L607" s="11">
        <v>0.62</v>
      </c>
      <c r="M607" s="10">
        <v>1.09</v>
      </c>
      <c r="N607" s="7">
        <v>0</v>
      </c>
      <c r="O607" s="7">
        <v>0</v>
      </c>
      <c r="P607" s="10">
        <v>0</v>
      </c>
      <c r="Q607" s="10">
        <v>2</v>
      </c>
      <c r="R607" s="7">
        <v>2</v>
      </c>
      <c r="S607" s="7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3.61</v>
      </c>
      <c r="Z607" s="9">
        <v>0</v>
      </c>
      <c r="AA607" s="8">
        <v>33.4</v>
      </c>
      <c r="AB607" s="9">
        <v>0</v>
      </c>
      <c r="AC607" s="9">
        <v>0</v>
      </c>
      <c r="AD607" s="4">
        <v>2940</v>
      </c>
      <c r="AE607" s="4">
        <v>279</v>
      </c>
      <c r="AF607" s="4">
        <v>240</v>
      </c>
      <c r="AG607" s="9">
        <v>9.71</v>
      </c>
      <c r="AH607" s="8">
        <v>76.8</v>
      </c>
      <c r="AI607" s="8">
        <v>33.4</v>
      </c>
      <c r="AJ607" s="8">
        <v>19.5</v>
      </c>
      <c r="AK607" s="9">
        <v>1.57</v>
      </c>
      <c r="AL607" s="10">
        <v>0</v>
      </c>
      <c r="AM607" s="8">
        <v>10.1</v>
      </c>
      <c r="AN607" s="4">
        <v>10500</v>
      </c>
      <c r="AO607" s="10">
        <v>0</v>
      </c>
      <c r="AP607" s="14">
        <v>46.1</v>
      </c>
      <c r="AQ607" s="14">
        <v>98.8</v>
      </c>
      <c r="AR607" s="14">
        <v>46.2</v>
      </c>
      <c r="AS607" s="7">
        <v>139</v>
      </c>
      <c r="AT607" s="10">
        <v>0</v>
      </c>
      <c r="AU607" s="10">
        <v>0</v>
      </c>
      <c r="AV607" s="10">
        <v>0</v>
      </c>
      <c r="AW607" s="10">
        <v>0</v>
      </c>
    </row>
    <row r="608" spans="1:49" s="16" customFormat="1" ht="12.75">
      <c r="A608" s="20" t="s">
        <v>201</v>
      </c>
      <c r="B608" s="21" t="s">
        <v>17</v>
      </c>
      <c r="C608" s="21" t="s">
        <v>83</v>
      </c>
      <c r="D608" s="20">
        <v>121</v>
      </c>
      <c r="E608" s="22">
        <v>35.5</v>
      </c>
      <c r="F608" s="22">
        <v>24.5</v>
      </c>
      <c r="G608" s="7">
        <v>0</v>
      </c>
      <c r="H608" s="7">
        <v>0</v>
      </c>
      <c r="I608" s="23">
        <v>8.05</v>
      </c>
      <c r="J608" s="7">
        <v>0</v>
      </c>
      <c r="K608" s="7">
        <v>0</v>
      </c>
      <c r="L608" s="24">
        <v>0.8</v>
      </c>
      <c r="M608" s="23">
        <v>1.09</v>
      </c>
      <c r="N608" s="7">
        <v>0</v>
      </c>
      <c r="O608" s="7">
        <v>0</v>
      </c>
      <c r="P608" s="10">
        <v>0</v>
      </c>
      <c r="Q608" s="23">
        <v>2</v>
      </c>
      <c r="R608" s="20">
        <v>2</v>
      </c>
      <c r="S608" s="7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23">
        <v>3.69</v>
      </c>
      <c r="Z608" s="10">
        <v>0</v>
      </c>
      <c r="AA608" s="22">
        <v>25.9</v>
      </c>
      <c r="AB608" s="10">
        <v>0</v>
      </c>
      <c r="AC608" s="10">
        <v>0</v>
      </c>
      <c r="AD608" s="20">
        <v>3160</v>
      </c>
      <c r="AE608" s="20">
        <v>306</v>
      </c>
      <c r="AF608" s="20">
        <v>258</v>
      </c>
      <c r="AG608" s="23">
        <v>9.43</v>
      </c>
      <c r="AH608" s="22">
        <v>83</v>
      </c>
      <c r="AI608" s="22">
        <v>36.3</v>
      </c>
      <c r="AJ608" s="22">
        <v>20.6</v>
      </c>
      <c r="AK608" s="23">
        <v>1.53</v>
      </c>
      <c r="AL608" s="10">
        <v>0</v>
      </c>
      <c r="AM608" s="22">
        <v>12.8</v>
      </c>
      <c r="AN608" s="20">
        <v>11400</v>
      </c>
      <c r="AO608" s="10">
        <v>0</v>
      </c>
      <c r="AP608" s="14">
        <v>47.1</v>
      </c>
      <c r="AQ608" s="7">
        <v>103</v>
      </c>
      <c r="AR608" s="14">
        <v>46.2</v>
      </c>
      <c r="AS608" s="7">
        <v>153</v>
      </c>
      <c r="AT608" s="10">
        <v>0</v>
      </c>
      <c r="AU608" s="10">
        <v>0</v>
      </c>
      <c r="AV608" s="10">
        <v>0</v>
      </c>
      <c r="AW608" s="10">
        <v>0</v>
      </c>
    </row>
    <row r="609" spans="1:49" s="16" customFormat="1" ht="12.75">
      <c r="A609" s="7" t="s">
        <v>202</v>
      </c>
      <c r="B609" s="4" t="s">
        <v>17</v>
      </c>
      <c r="C609" s="7" t="s">
        <v>83</v>
      </c>
      <c r="D609" s="8">
        <v>80</v>
      </c>
      <c r="E609" s="8">
        <v>23.5</v>
      </c>
      <c r="F609" s="8">
        <v>24</v>
      </c>
      <c r="G609" s="4">
        <v>0</v>
      </c>
      <c r="H609" s="7">
        <v>0</v>
      </c>
      <c r="I609" s="10">
        <v>7</v>
      </c>
      <c r="J609" s="7">
        <v>0</v>
      </c>
      <c r="K609" s="7">
        <v>0</v>
      </c>
      <c r="L609" s="11">
        <v>0.5</v>
      </c>
      <c r="M609" s="11">
        <v>0.87</v>
      </c>
      <c r="N609" s="7">
        <v>0</v>
      </c>
      <c r="O609" s="7">
        <v>0</v>
      </c>
      <c r="P609" s="10">
        <v>0</v>
      </c>
      <c r="Q609" s="10">
        <v>1.75</v>
      </c>
      <c r="R609" s="7">
        <v>1.75</v>
      </c>
      <c r="S609" s="7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4.02</v>
      </c>
      <c r="Z609" s="9">
        <v>0</v>
      </c>
      <c r="AA609" s="8">
        <v>41.4</v>
      </c>
      <c r="AB609" s="9">
        <v>0</v>
      </c>
      <c r="AC609" s="9">
        <v>0</v>
      </c>
      <c r="AD609" s="4">
        <v>2100</v>
      </c>
      <c r="AE609" s="4">
        <v>204</v>
      </c>
      <c r="AF609" s="4">
        <v>175</v>
      </c>
      <c r="AG609" s="9">
        <v>9.47</v>
      </c>
      <c r="AH609" s="8">
        <v>42</v>
      </c>
      <c r="AI609" s="8">
        <v>20.8</v>
      </c>
      <c r="AJ609" s="8">
        <v>12</v>
      </c>
      <c r="AK609" s="9">
        <v>1.34</v>
      </c>
      <c r="AL609" s="10">
        <v>0</v>
      </c>
      <c r="AM609" s="9">
        <v>4.89</v>
      </c>
      <c r="AN609" s="4">
        <v>5620</v>
      </c>
      <c r="AO609" s="10">
        <v>0</v>
      </c>
      <c r="AP609" s="14">
        <v>40.5</v>
      </c>
      <c r="AQ609" s="14">
        <v>61.6</v>
      </c>
      <c r="AR609" s="14">
        <v>32.7</v>
      </c>
      <c r="AS609" s="7">
        <v>101</v>
      </c>
      <c r="AT609" s="10">
        <v>0</v>
      </c>
      <c r="AU609" s="10">
        <v>0</v>
      </c>
      <c r="AV609" s="10">
        <v>0</v>
      </c>
      <c r="AW609" s="10">
        <v>0</v>
      </c>
    </row>
    <row r="610" spans="1:49" s="16" customFormat="1" ht="12.75">
      <c r="A610" s="7" t="s">
        <v>203</v>
      </c>
      <c r="B610" s="4" t="s">
        <v>17</v>
      </c>
      <c r="C610" s="7" t="s">
        <v>83</v>
      </c>
      <c r="D610" s="8">
        <v>90</v>
      </c>
      <c r="E610" s="8">
        <v>26.5</v>
      </c>
      <c r="F610" s="8">
        <v>24</v>
      </c>
      <c r="G610" s="4">
        <v>0</v>
      </c>
      <c r="H610" s="7">
        <v>0</v>
      </c>
      <c r="I610" s="10">
        <v>7.13</v>
      </c>
      <c r="J610" s="7">
        <v>0</v>
      </c>
      <c r="K610" s="7">
        <v>0</v>
      </c>
      <c r="L610" s="11">
        <v>0.625</v>
      </c>
      <c r="M610" s="11">
        <v>0.87</v>
      </c>
      <c r="N610" s="7">
        <v>0</v>
      </c>
      <c r="O610" s="7">
        <v>0</v>
      </c>
      <c r="P610" s="10">
        <v>0</v>
      </c>
      <c r="Q610" s="10">
        <v>1.75</v>
      </c>
      <c r="R610" s="7">
        <v>1.75</v>
      </c>
      <c r="S610" s="7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4.09</v>
      </c>
      <c r="Z610" s="9">
        <v>0</v>
      </c>
      <c r="AA610" s="8">
        <v>33.1</v>
      </c>
      <c r="AB610" s="9">
        <v>0</v>
      </c>
      <c r="AC610" s="9">
        <v>0</v>
      </c>
      <c r="AD610" s="4">
        <v>2250</v>
      </c>
      <c r="AE610" s="4">
        <v>222</v>
      </c>
      <c r="AF610" s="4">
        <v>187</v>
      </c>
      <c r="AG610" s="9">
        <v>9.21</v>
      </c>
      <c r="AH610" s="8">
        <v>44.7</v>
      </c>
      <c r="AI610" s="8">
        <v>22.4</v>
      </c>
      <c r="AJ610" s="8">
        <v>12.5</v>
      </c>
      <c r="AK610" s="9">
        <v>1.3</v>
      </c>
      <c r="AL610" s="10">
        <v>0</v>
      </c>
      <c r="AM610" s="9">
        <v>6.05</v>
      </c>
      <c r="AN610" s="4">
        <v>5980</v>
      </c>
      <c r="AO610" s="10">
        <v>0</v>
      </c>
      <c r="AP610" s="14">
        <v>41.2</v>
      </c>
      <c r="AQ610" s="14">
        <v>63.8</v>
      </c>
      <c r="AR610" s="14">
        <v>32.7</v>
      </c>
      <c r="AS610" s="7">
        <v>110</v>
      </c>
      <c r="AT610" s="10">
        <v>0</v>
      </c>
      <c r="AU610" s="10">
        <v>0</v>
      </c>
      <c r="AV610" s="10">
        <v>0</v>
      </c>
      <c r="AW610" s="10">
        <v>0</v>
      </c>
    </row>
    <row r="611" spans="1:49" s="16" customFormat="1" ht="12.75">
      <c r="A611" s="7" t="s">
        <v>204</v>
      </c>
      <c r="B611" s="4" t="s">
        <v>17</v>
      </c>
      <c r="C611" s="7" t="s">
        <v>83</v>
      </c>
      <c r="D611" s="9">
        <v>5.7</v>
      </c>
      <c r="E611" s="9">
        <v>1.66</v>
      </c>
      <c r="F611" s="9">
        <v>3</v>
      </c>
      <c r="G611" s="4">
        <v>0</v>
      </c>
      <c r="H611" s="7">
        <v>0</v>
      </c>
      <c r="I611" s="10">
        <v>2.33</v>
      </c>
      <c r="J611" s="7">
        <v>0</v>
      </c>
      <c r="K611" s="7">
        <v>0</v>
      </c>
      <c r="L611" s="11">
        <v>0.17</v>
      </c>
      <c r="M611" s="11">
        <v>0.26</v>
      </c>
      <c r="N611" s="7">
        <v>0</v>
      </c>
      <c r="O611" s="7">
        <v>0</v>
      </c>
      <c r="P611" s="10">
        <v>0</v>
      </c>
      <c r="Q611" s="11">
        <v>0.625</v>
      </c>
      <c r="R611" s="7">
        <v>0.625</v>
      </c>
      <c r="S611" s="7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4.48</v>
      </c>
      <c r="Z611" s="9">
        <v>0</v>
      </c>
      <c r="AA611" s="8">
        <v>11</v>
      </c>
      <c r="AB611" s="9">
        <v>0</v>
      </c>
      <c r="AC611" s="9">
        <v>0</v>
      </c>
      <c r="AD611" s="9">
        <v>2.5</v>
      </c>
      <c r="AE611" s="9">
        <v>1.94</v>
      </c>
      <c r="AF611" s="9">
        <v>1.67</v>
      </c>
      <c r="AG611" s="9">
        <v>1.23</v>
      </c>
      <c r="AH611" s="12">
        <v>0.447</v>
      </c>
      <c r="AI611" s="12">
        <v>0.656</v>
      </c>
      <c r="AJ611" s="12">
        <v>0.383</v>
      </c>
      <c r="AK611" s="12">
        <v>0.518</v>
      </c>
      <c r="AL611" s="10">
        <v>0</v>
      </c>
      <c r="AM611" s="15">
        <v>0.0433</v>
      </c>
      <c r="AN611" s="12">
        <v>0.838</v>
      </c>
      <c r="AO611" s="10">
        <v>0</v>
      </c>
      <c r="AP611" s="10">
        <v>1.6</v>
      </c>
      <c r="AQ611" s="11">
        <v>0.242</v>
      </c>
      <c r="AR611" s="11">
        <v>0.385</v>
      </c>
      <c r="AS611" s="11">
        <v>0.961</v>
      </c>
      <c r="AT611" s="10">
        <v>0</v>
      </c>
      <c r="AU611" s="10">
        <v>0</v>
      </c>
      <c r="AV611" s="10">
        <v>0</v>
      </c>
      <c r="AW611" s="10">
        <v>0</v>
      </c>
    </row>
    <row r="612" spans="1:49" s="16" customFormat="1" ht="12.75">
      <c r="A612" s="7" t="s">
        <v>205</v>
      </c>
      <c r="B612" s="4" t="s">
        <v>17</v>
      </c>
      <c r="C612" s="7" t="s">
        <v>83</v>
      </c>
      <c r="D612" s="9">
        <v>7.5</v>
      </c>
      <c r="E612" s="9">
        <v>2.2</v>
      </c>
      <c r="F612" s="9">
        <v>3</v>
      </c>
      <c r="G612" s="4">
        <v>0</v>
      </c>
      <c r="H612" s="7">
        <v>0</v>
      </c>
      <c r="I612" s="10">
        <v>2.51</v>
      </c>
      <c r="J612" s="7">
        <v>0</v>
      </c>
      <c r="K612" s="7">
        <v>0</v>
      </c>
      <c r="L612" s="11">
        <v>0.349</v>
      </c>
      <c r="M612" s="11">
        <v>0.26</v>
      </c>
      <c r="N612" s="7">
        <v>0</v>
      </c>
      <c r="O612" s="7">
        <v>0</v>
      </c>
      <c r="P612" s="10">
        <v>0</v>
      </c>
      <c r="Q612" s="11">
        <v>0.625</v>
      </c>
      <c r="R612" s="7">
        <v>0.625</v>
      </c>
      <c r="S612" s="7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4.83</v>
      </c>
      <c r="Z612" s="9">
        <v>0</v>
      </c>
      <c r="AA612" s="9">
        <v>5.38</v>
      </c>
      <c r="AB612" s="9">
        <v>0</v>
      </c>
      <c r="AC612" s="9">
        <v>0</v>
      </c>
      <c r="AD612" s="9">
        <v>2.91</v>
      </c>
      <c r="AE612" s="9">
        <v>2.35</v>
      </c>
      <c r="AF612" s="9">
        <v>1.94</v>
      </c>
      <c r="AG612" s="9">
        <v>1.15</v>
      </c>
      <c r="AH612" s="12">
        <v>0.578</v>
      </c>
      <c r="AI612" s="12">
        <v>0.821</v>
      </c>
      <c r="AJ612" s="12">
        <v>0.461</v>
      </c>
      <c r="AK612" s="12">
        <v>0.513</v>
      </c>
      <c r="AL612" s="10">
        <v>0</v>
      </c>
      <c r="AM612" s="15">
        <v>0.0896</v>
      </c>
      <c r="AN612" s="9">
        <v>1.08</v>
      </c>
      <c r="AO612" s="10">
        <v>0</v>
      </c>
      <c r="AP612" s="10">
        <v>1.72</v>
      </c>
      <c r="AQ612" s="11">
        <v>0.28</v>
      </c>
      <c r="AR612" s="11">
        <v>0.385</v>
      </c>
      <c r="AS612" s="10">
        <v>1.16</v>
      </c>
      <c r="AT612" s="10">
        <v>0</v>
      </c>
      <c r="AU612" s="10">
        <v>0</v>
      </c>
      <c r="AV612" s="10">
        <v>0</v>
      </c>
      <c r="AW612" s="10">
        <v>0</v>
      </c>
    </row>
    <row r="613" spans="1:49" s="16" customFormat="1" ht="12.75">
      <c r="A613" s="7" t="s">
        <v>206</v>
      </c>
      <c r="B613" s="4" t="s">
        <v>17</v>
      </c>
      <c r="C613" s="7" t="s">
        <v>83</v>
      </c>
      <c r="D613" s="9">
        <v>7.7</v>
      </c>
      <c r="E613" s="9">
        <v>2.26</v>
      </c>
      <c r="F613" s="9">
        <v>4</v>
      </c>
      <c r="G613" s="4">
        <v>0</v>
      </c>
      <c r="H613" s="7">
        <v>0</v>
      </c>
      <c r="I613" s="10">
        <v>2.66</v>
      </c>
      <c r="J613" s="7">
        <v>0</v>
      </c>
      <c r="K613" s="7">
        <v>0</v>
      </c>
      <c r="L613" s="11">
        <v>0.193</v>
      </c>
      <c r="M613" s="11">
        <v>0.293</v>
      </c>
      <c r="N613" s="7">
        <v>0</v>
      </c>
      <c r="O613" s="7">
        <v>0</v>
      </c>
      <c r="P613" s="10">
        <v>0</v>
      </c>
      <c r="Q613" s="11">
        <v>0.75</v>
      </c>
      <c r="R613" s="7">
        <v>0.75</v>
      </c>
      <c r="S613" s="7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4.54</v>
      </c>
      <c r="Z613" s="9">
        <v>0</v>
      </c>
      <c r="AA613" s="8">
        <v>14.1</v>
      </c>
      <c r="AB613" s="9">
        <v>0</v>
      </c>
      <c r="AC613" s="9">
        <v>0</v>
      </c>
      <c r="AD613" s="9">
        <v>6.05</v>
      </c>
      <c r="AE613" s="9">
        <v>3.5</v>
      </c>
      <c r="AF613" s="9">
        <v>3.03</v>
      </c>
      <c r="AG613" s="9">
        <v>1.64</v>
      </c>
      <c r="AH613" s="12">
        <v>0.748</v>
      </c>
      <c r="AI613" s="12">
        <v>0.97</v>
      </c>
      <c r="AJ613" s="12">
        <v>0.562</v>
      </c>
      <c r="AK613" s="12">
        <v>0.576</v>
      </c>
      <c r="AL613" s="10">
        <v>0</v>
      </c>
      <c r="AM613" s="15">
        <v>0.0732</v>
      </c>
      <c r="AN613" s="9">
        <v>2.57</v>
      </c>
      <c r="AO613" s="10">
        <v>0</v>
      </c>
      <c r="AP613" s="10">
        <v>2.47</v>
      </c>
      <c r="AQ613" s="11">
        <v>0.481</v>
      </c>
      <c r="AR613" s="11">
        <v>0.671</v>
      </c>
      <c r="AS613" s="10">
        <v>1.73</v>
      </c>
      <c r="AT613" s="10">
        <v>0</v>
      </c>
      <c r="AU613" s="10">
        <v>0</v>
      </c>
      <c r="AV613" s="10">
        <v>0</v>
      </c>
      <c r="AW613" s="10">
        <v>0</v>
      </c>
    </row>
    <row r="614" spans="1:49" s="16" customFormat="1" ht="12.75">
      <c r="A614" s="7" t="s">
        <v>207</v>
      </c>
      <c r="B614" s="4" t="s">
        <v>17</v>
      </c>
      <c r="C614" s="7" t="s">
        <v>83</v>
      </c>
      <c r="D614" s="9">
        <v>9.5</v>
      </c>
      <c r="E614" s="9">
        <v>2.79</v>
      </c>
      <c r="F614" s="9">
        <v>4</v>
      </c>
      <c r="G614" s="4">
        <v>0</v>
      </c>
      <c r="H614" s="7">
        <v>0</v>
      </c>
      <c r="I614" s="10">
        <v>2.8</v>
      </c>
      <c r="J614" s="7">
        <v>0</v>
      </c>
      <c r="K614" s="7">
        <v>0</v>
      </c>
      <c r="L614" s="11">
        <v>0.326</v>
      </c>
      <c r="M614" s="11">
        <v>0.293</v>
      </c>
      <c r="N614" s="7">
        <v>0</v>
      </c>
      <c r="O614" s="7">
        <v>0</v>
      </c>
      <c r="P614" s="10">
        <v>0</v>
      </c>
      <c r="Q614" s="11">
        <v>0.75</v>
      </c>
      <c r="R614" s="7">
        <v>0.75</v>
      </c>
      <c r="S614" s="7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4.77</v>
      </c>
      <c r="Z614" s="9">
        <v>0</v>
      </c>
      <c r="AA614" s="9">
        <v>8.33</v>
      </c>
      <c r="AB614" s="9">
        <v>0</v>
      </c>
      <c r="AC614" s="9">
        <v>0</v>
      </c>
      <c r="AD614" s="9">
        <v>6.76</v>
      </c>
      <c r="AE614" s="9">
        <v>4.04</v>
      </c>
      <c r="AF614" s="9">
        <v>3.38</v>
      </c>
      <c r="AG614" s="9">
        <v>1.56</v>
      </c>
      <c r="AH614" s="12">
        <v>0.887</v>
      </c>
      <c r="AI614" s="9">
        <v>1.13</v>
      </c>
      <c r="AJ614" s="12">
        <v>0.635</v>
      </c>
      <c r="AK614" s="12">
        <v>0.564</v>
      </c>
      <c r="AL614" s="10">
        <v>0</v>
      </c>
      <c r="AM614" s="12">
        <v>0.12</v>
      </c>
      <c r="AN614" s="9">
        <v>3.05</v>
      </c>
      <c r="AO614" s="10">
        <v>0</v>
      </c>
      <c r="AP614" s="10">
        <v>2.59</v>
      </c>
      <c r="AQ614" s="11">
        <v>0.531</v>
      </c>
      <c r="AR614" s="11">
        <v>0.671</v>
      </c>
      <c r="AS614" s="10">
        <v>1.99</v>
      </c>
      <c r="AT614" s="10">
        <v>0</v>
      </c>
      <c r="AU614" s="10">
        <v>0</v>
      </c>
      <c r="AV614" s="10">
        <v>0</v>
      </c>
      <c r="AW614" s="10">
        <v>0</v>
      </c>
    </row>
    <row r="615" spans="1:49" s="16" customFormat="1" ht="12.75">
      <c r="A615" s="7" t="s">
        <v>208</v>
      </c>
      <c r="B615" s="4" t="s">
        <v>17</v>
      </c>
      <c r="C615" s="7" t="s">
        <v>83</v>
      </c>
      <c r="D615" s="8">
        <v>10</v>
      </c>
      <c r="E615" s="9">
        <v>2.93</v>
      </c>
      <c r="F615" s="9">
        <v>5</v>
      </c>
      <c r="G615" s="4">
        <v>0</v>
      </c>
      <c r="H615" s="7">
        <v>0</v>
      </c>
      <c r="I615" s="10">
        <v>3</v>
      </c>
      <c r="J615" s="7">
        <v>0</v>
      </c>
      <c r="K615" s="7">
        <v>0</v>
      </c>
      <c r="L615" s="11">
        <v>0.214</v>
      </c>
      <c r="M615" s="11">
        <v>0.326</v>
      </c>
      <c r="N615" s="7">
        <v>0</v>
      </c>
      <c r="O615" s="7">
        <v>0</v>
      </c>
      <c r="P615" s="10">
        <v>0</v>
      </c>
      <c r="Q615" s="11">
        <v>0.75</v>
      </c>
      <c r="R615" s="7">
        <v>0.75</v>
      </c>
      <c r="S615" s="7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4.61</v>
      </c>
      <c r="Z615" s="9">
        <v>0</v>
      </c>
      <c r="AA615" s="8">
        <v>16.8</v>
      </c>
      <c r="AB615" s="9">
        <v>0</v>
      </c>
      <c r="AC615" s="9">
        <v>0</v>
      </c>
      <c r="AD615" s="8">
        <v>12.3</v>
      </c>
      <c r="AE615" s="9">
        <v>5.66</v>
      </c>
      <c r="AF615" s="9">
        <v>4.9</v>
      </c>
      <c r="AG615" s="9">
        <v>2.05</v>
      </c>
      <c r="AH615" s="9">
        <v>1.19</v>
      </c>
      <c r="AI615" s="9">
        <v>1.37</v>
      </c>
      <c r="AJ615" s="12">
        <v>0.795</v>
      </c>
      <c r="AK615" s="12">
        <v>0.638</v>
      </c>
      <c r="AL615" s="10">
        <v>0</v>
      </c>
      <c r="AM615" s="12">
        <v>0.114</v>
      </c>
      <c r="AN615" s="9">
        <v>6.52</v>
      </c>
      <c r="AO615" s="10">
        <v>0</v>
      </c>
      <c r="AP615" s="10">
        <v>3.51</v>
      </c>
      <c r="AQ615" s="11">
        <v>0.859</v>
      </c>
      <c r="AR615" s="10">
        <v>1.06</v>
      </c>
      <c r="AS615" s="10">
        <v>2.79</v>
      </c>
      <c r="AT615" s="10">
        <v>0</v>
      </c>
      <c r="AU615" s="10">
        <v>0</v>
      </c>
      <c r="AV615" s="10">
        <v>0</v>
      </c>
      <c r="AW615" s="10">
        <v>0</v>
      </c>
    </row>
    <row r="616" spans="1:49" s="16" customFormat="1" ht="12.75">
      <c r="A616" s="7" t="s">
        <v>209</v>
      </c>
      <c r="B616" s="4" t="s">
        <v>17</v>
      </c>
      <c r="C616" s="7" t="s">
        <v>83</v>
      </c>
      <c r="D616" s="8">
        <v>12.5</v>
      </c>
      <c r="E616" s="9">
        <v>3.66</v>
      </c>
      <c r="F616" s="9">
        <v>6</v>
      </c>
      <c r="G616" s="4">
        <v>0</v>
      </c>
      <c r="H616" s="7">
        <v>0</v>
      </c>
      <c r="I616" s="10">
        <v>3.33</v>
      </c>
      <c r="J616" s="7">
        <v>0</v>
      </c>
      <c r="K616" s="7">
        <v>0</v>
      </c>
      <c r="L616" s="11">
        <v>0.232</v>
      </c>
      <c r="M616" s="11">
        <v>0.359</v>
      </c>
      <c r="N616" s="7">
        <v>0</v>
      </c>
      <c r="O616" s="7">
        <v>0</v>
      </c>
      <c r="P616" s="10">
        <v>0</v>
      </c>
      <c r="Q616" s="11">
        <v>0.813</v>
      </c>
      <c r="R616" s="7">
        <v>0.8125</v>
      </c>
      <c r="S616" s="7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4.64</v>
      </c>
      <c r="Z616" s="9">
        <v>0</v>
      </c>
      <c r="AA616" s="8">
        <v>19.4</v>
      </c>
      <c r="AB616" s="9">
        <v>0</v>
      </c>
      <c r="AC616" s="9">
        <v>0</v>
      </c>
      <c r="AD616" s="8">
        <v>22</v>
      </c>
      <c r="AE616" s="9">
        <v>8.45</v>
      </c>
      <c r="AF616" s="9">
        <v>7.34</v>
      </c>
      <c r="AG616" s="9">
        <v>2.45</v>
      </c>
      <c r="AH616" s="9">
        <v>1.8</v>
      </c>
      <c r="AI616" s="9">
        <v>1.86</v>
      </c>
      <c r="AJ616" s="9">
        <v>1.08</v>
      </c>
      <c r="AK616" s="12">
        <v>0.702</v>
      </c>
      <c r="AL616" s="10">
        <v>0</v>
      </c>
      <c r="AM616" s="12">
        <v>0.167</v>
      </c>
      <c r="AN616" s="8">
        <v>14.3</v>
      </c>
      <c r="AO616" s="10">
        <v>0</v>
      </c>
      <c r="AP616" s="10">
        <v>4.7</v>
      </c>
      <c r="AQ616" s="10">
        <v>1.41</v>
      </c>
      <c r="AR616" s="10">
        <v>1.57</v>
      </c>
      <c r="AS616" s="10">
        <v>4.18</v>
      </c>
      <c r="AT616" s="10">
        <v>0</v>
      </c>
      <c r="AU616" s="10">
        <v>0</v>
      </c>
      <c r="AV616" s="10">
        <v>0</v>
      </c>
      <c r="AW616" s="10">
        <v>0</v>
      </c>
    </row>
    <row r="617" spans="1:49" s="16" customFormat="1" ht="12.75">
      <c r="A617" s="7" t="s">
        <v>210</v>
      </c>
      <c r="B617" s="4" t="s">
        <v>17</v>
      </c>
      <c r="C617" s="7" t="s">
        <v>83</v>
      </c>
      <c r="D617" s="8">
        <v>17.3</v>
      </c>
      <c r="E617" s="9">
        <v>5.06</v>
      </c>
      <c r="F617" s="9">
        <v>6</v>
      </c>
      <c r="G617" s="4">
        <v>0</v>
      </c>
      <c r="H617" s="7">
        <v>0</v>
      </c>
      <c r="I617" s="10">
        <v>3.57</v>
      </c>
      <c r="J617" s="7">
        <v>0</v>
      </c>
      <c r="K617" s="7">
        <v>0</v>
      </c>
      <c r="L617" s="11">
        <v>0.465</v>
      </c>
      <c r="M617" s="11">
        <v>0.359</v>
      </c>
      <c r="N617" s="7">
        <v>0</v>
      </c>
      <c r="O617" s="7">
        <v>0</v>
      </c>
      <c r="P617" s="10">
        <v>0</v>
      </c>
      <c r="Q617" s="11">
        <v>0.813</v>
      </c>
      <c r="R617" s="7">
        <v>0.8125</v>
      </c>
      <c r="S617" s="7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4.97</v>
      </c>
      <c r="Z617" s="9">
        <v>0</v>
      </c>
      <c r="AA617" s="9">
        <v>9.67</v>
      </c>
      <c r="AB617" s="9">
        <v>0</v>
      </c>
      <c r="AC617" s="9">
        <v>0</v>
      </c>
      <c r="AD617" s="8">
        <v>26.2</v>
      </c>
      <c r="AE617" s="8">
        <v>10.5</v>
      </c>
      <c r="AF617" s="9">
        <v>8.74</v>
      </c>
      <c r="AG617" s="9">
        <v>2.28</v>
      </c>
      <c r="AH617" s="9">
        <v>2.29</v>
      </c>
      <c r="AI617" s="9">
        <v>2.35</v>
      </c>
      <c r="AJ617" s="9">
        <v>1.28</v>
      </c>
      <c r="AK617" s="12">
        <v>0.673</v>
      </c>
      <c r="AL617" s="10">
        <v>0</v>
      </c>
      <c r="AM617" s="12">
        <v>0.371</v>
      </c>
      <c r="AN617" s="8">
        <v>18.2</v>
      </c>
      <c r="AO617" s="10">
        <v>0</v>
      </c>
      <c r="AP617" s="10">
        <v>5.03</v>
      </c>
      <c r="AQ617" s="10">
        <v>1.61</v>
      </c>
      <c r="AR617" s="10">
        <v>1.57</v>
      </c>
      <c r="AS617" s="10">
        <v>5.23</v>
      </c>
      <c r="AT617" s="10">
        <v>0</v>
      </c>
      <c r="AU617" s="10">
        <v>0</v>
      </c>
      <c r="AV617" s="10">
        <v>0</v>
      </c>
      <c r="AW617" s="10">
        <v>0</v>
      </c>
    </row>
    <row r="618" spans="1:49" s="16" customFormat="1" ht="12.75">
      <c r="A618" s="7" t="s">
        <v>211</v>
      </c>
      <c r="B618" s="4" t="s">
        <v>17</v>
      </c>
      <c r="C618" s="7" t="s">
        <v>83</v>
      </c>
      <c r="D618" s="8">
        <v>18.4</v>
      </c>
      <c r="E618" s="9">
        <v>5.4</v>
      </c>
      <c r="F618" s="9">
        <v>8</v>
      </c>
      <c r="G618" s="4">
        <v>0</v>
      </c>
      <c r="H618" s="7">
        <v>0</v>
      </c>
      <c r="I618" s="10">
        <v>4</v>
      </c>
      <c r="J618" s="7">
        <v>0</v>
      </c>
      <c r="K618" s="7">
        <v>0</v>
      </c>
      <c r="L618" s="11">
        <v>0.271</v>
      </c>
      <c r="M618" s="11">
        <v>0.425</v>
      </c>
      <c r="N618" s="7">
        <v>0</v>
      </c>
      <c r="O618" s="7">
        <v>0</v>
      </c>
      <c r="P618" s="10">
        <v>0</v>
      </c>
      <c r="Q618" s="10">
        <v>1</v>
      </c>
      <c r="R618" s="7">
        <v>1</v>
      </c>
      <c r="S618" s="7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4.71</v>
      </c>
      <c r="Z618" s="9">
        <v>0</v>
      </c>
      <c r="AA618" s="8">
        <v>22.9</v>
      </c>
      <c r="AB618" s="9">
        <v>0</v>
      </c>
      <c r="AC618" s="9">
        <v>0</v>
      </c>
      <c r="AD618" s="8">
        <v>57.5</v>
      </c>
      <c r="AE618" s="8">
        <v>16.5</v>
      </c>
      <c r="AF618" s="8">
        <v>14.4</v>
      </c>
      <c r="AG618" s="9">
        <v>3.26</v>
      </c>
      <c r="AH618" s="9">
        <v>3.69</v>
      </c>
      <c r="AI618" s="9">
        <v>3.18</v>
      </c>
      <c r="AJ618" s="9">
        <v>1.84</v>
      </c>
      <c r="AK618" s="12">
        <v>0.827</v>
      </c>
      <c r="AL618" s="10">
        <v>0</v>
      </c>
      <c r="AM618" s="12">
        <v>0.335</v>
      </c>
      <c r="AN618" s="8">
        <v>52.9</v>
      </c>
      <c r="AO618" s="10">
        <v>0</v>
      </c>
      <c r="AP618" s="10">
        <v>7.58</v>
      </c>
      <c r="AQ618" s="10">
        <v>3.22</v>
      </c>
      <c r="AR618" s="10">
        <v>3</v>
      </c>
      <c r="AS618" s="10">
        <v>8.17</v>
      </c>
      <c r="AT618" s="10">
        <v>0</v>
      </c>
      <c r="AU618" s="10">
        <v>0</v>
      </c>
      <c r="AV618" s="10">
        <v>0</v>
      </c>
      <c r="AW618" s="10">
        <v>0</v>
      </c>
    </row>
    <row r="619" spans="1:49" s="16" customFormat="1" ht="12.75">
      <c r="A619" s="7" t="s">
        <v>212</v>
      </c>
      <c r="B619" s="4" t="s">
        <v>17</v>
      </c>
      <c r="C619" s="7" t="s">
        <v>83</v>
      </c>
      <c r="D619" s="8">
        <v>23</v>
      </c>
      <c r="E619" s="9">
        <v>6.76</v>
      </c>
      <c r="F619" s="9">
        <v>8</v>
      </c>
      <c r="G619" s="4">
        <v>0</v>
      </c>
      <c r="H619" s="7">
        <v>0</v>
      </c>
      <c r="I619" s="10">
        <v>4.17</v>
      </c>
      <c r="J619" s="7">
        <v>0</v>
      </c>
      <c r="K619" s="7">
        <v>0</v>
      </c>
      <c r="L619" s="11">
        <v>0.441</v>
      </c>
      <c r="M619" s="11">
        <v>0.425</v>
      </c>
      <c r="N619" s="7">
        <v>0</v>
      </c>
      <c r="O619" s="7">
        <v>0</v>
      </c>
      <c r="P619" s="10">
        <v>0</v>
      </c>
      <c r="Q619" s="10">
        <v>1</v>
      </c>
      <c r="R619" s="7">
        <v>1</v>
      </c>
      <c r="S619" s="7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4.91</v>
      </c>
      <c r="Z619" s="9">
        <v>0</v>
      </c>
      <c r="AA619" s="8">
        <v>14.1</v>
      </c>
      <c r="AB619" s="9">
        <v>0</v>
      </c>
      <c r="AC619" s="9">
        <v>0</v>
      </c>
      <c r="AD619" s="8">
        <v>64.7</v>
      </c>
      <c r="AE619" s="8">
        <v>19.2</v>
      </c>
      <c r="AF619" s="8">
        <v>16.2</v>
      </c>
      <c r="AG619" s="9">
        <v>3.09</v>
      </c>
      <c r="AH619" s="9">
        <v>4.27</v>
      </c>
      <c r="AI619" s="9">
        <v>3.67</v>
      </c>
      <c r="AJ619" s="9">
        <v>2.05</v>
      </c>
      <c r="AK619" s="12">
        <v>0.795</v>
      </c>
      <c r="AL619" s="10">
        <v>0</v>
      </c>
      <c r="AM619" s="12">
        <v>0.55</v>
      </c>
      <c r="AN619" s="8">
        <v>61.2</v>
      </c>
      <c r="AO619" s="10">
        <v>0</v>
      </c>
      <c r="AP619" s="10">
        <v>7.9</v>
      </c>
      <c r="AQ619" s="10">
        <v>3.5</v>
      </c>
      <c r="AR619" s="10">
        <v>3</v>
      </c>
      <c r="AS619" s="10">
        <v>9.53</v>
      </c>
      <c r="AT619" s="10">
        <v>0</v>
      </c>
      <c r="AU619" s="10">
        <v>0</v>
      </c>
      <c r="AV619" s="10">
        <v>0</v>
      </c>
      <c r="AW619" s="10">
        <v>0</v>
      </c>
    </row>
    <row r="620" spans="1:49" s="16" customFormat="1" ht="12.75">
      <c r="A620" s="7" t="s">
        <v>213</v>
      </c>
      <c r="B620" s="4" t="s">
        <v>37</v>
      </c>
      <c r="C620" s="20" t="s">
        <v>83</v>
      </c>
      <c r="D620" s="4">
        <v>100</v>
      </c>
      <c r="E620" s="8">
        <v>29.4</v>
      </c>
      <c r="F620" s="8">
        <v>11.1</v>
      </c>
      <c r="G620" s="4">
        <v>0</v>
      </c>
      <c r="H620" s="7">
        <v>0</v>
      </c>
      <c r="I620" s="14">
        <v>10.3</v>
      </c>
      <c r="J620" s="7">
        <v>0</v>
      </c>
      <c r="K620" s="7">
        <v>0</v>
      </c>
      <c r="L620" s="11">
        <v>0.68</v>
      </c>
      <c r="M620" s="10">
        <v>1.12</v>
      </c>
      <c r="N620" s="7">
        <v>0</v>
      </c>
      <c r="O620" s="7">
        <v>0</v>
      </c>
      <c r="P620" s="10">
        <v>0</v>
      </c>
      <c r="Q620" s="25">
        <v>1.62</v>
      </c>
      <c r="R620" s="26">
        <v>1.8125</v>
      </c>
      <c r="S620" s="27">
        <v>1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4.62</v>
      </c>
      <c r="Z620" s="9">
        <v>0</v>
      </c>
      <c r="AA620" s="8">
        <v>11.6</v>
      </c>
      <c r="AB620" s="9">
        <v>0</v>
      </c>
      <c r="AC620" s="9">
        <v>0</v>
      </c>
      <c r="AD620" s="4">
        <v>623</v>
      </c>
      <c r="AE620" s="4">
        <v>130</v>
      </c>
      <c r="AF620" s="4">
        <v>112</v>
      </c>
      <c r="AG620" s="9">
        <v>4.6</v>
      </c>
      <c r="AH620" s="4">
        <v>207</v>
      </c>
      <c r="AI620" s="8">
        <v>61</v>
      </c>
      <c r="AJ620" s="8">
        <v>40</v>
      </c>
      <c r="AK620" s="9">
        <v>2.65</v>
      </c>
      <c r="AL620" s="10">
        <v>0</v>
      </c>
      <c r="AM620" s="8">
        <v>10.9</v>
      </c>
      <c r="AN620" s="4">
        <v>5150</v>
      </c>
      <c r="AO620" s="10">
        <v>0</v>
      </c>
      <c r="AP620" s="14">
        <v>25.7</v>
      </c>
      <c r="AQ620" s="14">
        <v>74.1</v>
      </c>
      <c r="AR620" s="14">
        <v>26.9</v>
      </c>
      <c r="AS620" s="14">
        <v>64.2</v>
      </c>
      <c r="AT620" s="10">
        <v>0</v>
      </c>
      <c r="AU620" s="10">
        <v>0</v>
      </c>
      <c r="AV620" s="10">
        <v>0</v>
      </c>
      <c r="AW620" s="10">
        <v>0</v>
      </c>
    </row>
    <row r="621" spans="1:49" s="16" customFormat="1" ht="12.75">
      <c r="A621" s="7" t="s">
        <v>214</v>
      </c>
      <c r="B621" s="4" t="s">
        <v>37</v>
      </c>
      <c r="C621" s="20" t="s">
        <v>83</v>
      </c>
      <c r="D621" s="4">
        <v>112</v>
      </c>
      <c r="E621" s="8">
        <v>32.9</v>
      </c>
      <c r="F621" s="8">
        <v>11.4</v>
      </c>
      <c r="G621" s="4">
        <v>0</v>
      </c>
      <c r="H621" s="7">
        <v>0</v>
      </c>
      <c r="I621" s="14">
        <v>10.4</v>
      </c>
      <c r="J621" s="7">
        <v>0</v>
      </c>
      <c r="K621" s="7">
        <v>0</v>
      </c>
      <c r="L621" s="11">
        <v>0.755</v>
      </c>
      <c r="M621" s="10">
        <v>1.25</v>
      </c>
      <c r="N621" s="7">
        <v>0</v>
      </c>
      <c r="O621" s="7">
        <v>0</v>
      </c>
      <c r="P621" s="10">
        <v>0</v>
      </c>
      <c r="Q621" s="25">
        <v>1.75</v>
      </c>
      <c r="R621" s="26">
        <v>1.9375</v>
      </c>
      <c r="S621" s="27">
        <v>1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4.17</v>
      </c>
      <c r="Z621" s="9">
        <v>0</v>
      </c>
      <c r="AA621" s="8">
        <v>10.4</v>
      </c>
      <c r="AB621" s="9">
        <v>0</v>
      </c>
      <c r="AC621" s="9">
        <v>0</v>
      </c>
      <c r="AD621" s="4">
        <v>716</v>
      </c>
      <c r="AE621" s="4">
        <v>147</v>
      </c>
      <c r="AF621" s="4">
        <v>126</v>
      </c>
      <c r="AG621" s="9">
        <v>4.66</v>
      </c>
      <c r="AH621" s="4">
        <v>236</v>
      </c>
      <c r="AI621" s="8">
        <v>69.2</v>
      </c>
      <c r="AJ621" s="8">
        <v>45.3</v>
      </c>
      <c r="AK621" s="9">
        <v>2.68</v>
      </c>
      <c r="AL621" s="10">
        <v>0</v>
      </c>
      <c r="AM621" s="8">
        <v>15.1</v>
      </c>
      <c r="AN621" s="4">
        <v>6020</v>
      </c>
      <c r="AO621" s="10">
        <v>0</v>
      </c>
      <c r="AP621" s="14">
        <v>26.4</v>
      </c>
      <c r="AQ621" s="14">
        <v>85.8</v>
      </c>
      <c r="AR621" s="14">
        <v>30.6</v>
      </c>
      <c r="AS621" s="14">
        <v>73.5</v>
      </c>
      <c r="AT621" s="10">
        <v>0</v>
      </c>
      <c r="AU621" s="10">
        <v>0</v>
      </c>
      <c r="AV621" s="10">
        <v>0</v>
      </c>
      <c r="AW621" s="10">
        <v>0</v>
      </c>
    </row>
    <row r="622" spans="1:49" s="16" customFormat="1" ht="12.75">
      <c r="A622" s="7" t="s">
        <v>215</v>
      </c>
      <c r="B622" s="4" t="s">
        <v>37</v>
      </c>
      <c r="C622" s="20" t="s">
        <v>83</v>
      </c>
      <c r="D622" s="8">
        <v>12</v>
      </c>
      <c r="E622" s="9">
        <v>3.54</v>
      </c>
      <c r="F622" s="9">
        <v>9.87</v>
      </c>
      <c r="G622" s="4">
        <v>0</v>
      </c>
      <c r="H622" s="7">
        <v>0</v>
      </c>
      <c r="I622" s="10">
        <v>3.96</v>
      </c>
      <c r="J622" s="7">
        <v>0</v>
      </c>
      <c r="K622" s="7">
        <v>0</v>
      </c>
      <c r="L622" s="11">
        <v>0.19</v>
      </c>
      <c r="M622" s="11">
        <v>0.21</v>
      </c>
      <c r="N622" s="7">
        <v>0</v>
      </c>
      <c r="O622" s="7">
        <v>0</v>
      </c>
      <c r="P622" s="10">
        <v>0</v>
      </c>
      <c r="Q622" s="28">
        <v>0.51</v>
      </c>
      <c r="R622" s="26">
        <v>0.75</v>
      </c>
      <c r="S622" s="27">
        <v>0.5625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9.43</v>
      </c>
      <c r="Z622" s="9">
        <v>0</v>
      </c>
      <c r="AA622" s="8">
        <v>46.6</v>
      </c>
      <c r="AB622" s="9">
        <v>0</v>
      </c>
      <c r="AC622" s="9">
        <v>0</v>
      </c>
      <c r="AD622" s="8">
        <v>53.8</v>
      </c>
      <c r="AE622" s="8">
        <v>12.6</v>
      </c>
      <c r="AF622" s="8">
        <v>10.9</v>
      </c>
      <c r="AG622" s="9">
        <v>3.9</v>
      </c>
      <c r="AH622" s="9">
        <v>2.18</v>
      </c>
      <c r="AI622" s="9">
        <v>1.74</v>
      </c>
      <c r="AJ622" s="9">
        <v>1.1</v>
      </c>
      <c r="AK622" s="12">
        <v>0.785</v>
      </c>
      <c r="AL622" s="10">
        <v>0</v>
      </c>
      <c r="AM622" s="15">
        <v>0.0547</v>
      </c>
      <c r="AN622" s="8">
        <v>50.9</v>
      </c>
      <c r="AO622" s="10">
        <v>0</v>
      </c>
      <c r="AP622" s="10">
        <v>9.56</v>
      </c>
      <c r="AQ622" s="10">
        <v>1.99</v>
      </c>
      <c r="AR622" s="10">
        <v>1.91</v>
      </c>
      <c r="AS622" s="10">
        <v>6.14</v>
      </c>
      <c r="AT622" s="10">
        <v>0</v>
      </c>
      <c r="AU622" s="10">
        <v>0</v>
      </c>
      <c r="AV622" s="10">
        <v>0</v>
      </c>
      <c r="AW622" s="10">
        <v>0</v>
      </c>
    </row>
    <row r="623" spans="1:49" s="16" customFormat="1" ht="12.75">
      <c r="A623" s="7" t="s">
        <v>216</v>
      </c>
      <c r="B623" s="4" t="s">
        <v>37</v>
      </c>
      <c r="C623" s="20" t="s">
        <v>83</v>
      </c>
      <c r="D623" s="8">
        <v>15</v>
      </c>
      <c r="E623" s="9">
        <v>4.41</v>
      </c>
      <c r="F623" s="8">
        <v>10</v>
      </c>
      <c r="G623" s="4">
        <v>0</v>
      </c>
      <c r="H623" s="7">
        <v>0</v>
      </c>
      <c r="I623" s="10">
        <v>4</v>
      </c>
      <c r="J623" s="7">
        <v>0</v>
      </c>
      <c r="K623" s="7">
        <v>0</v>
      </c>
      <c r="L623" s="11">
        <v>0.23</v>
      </c>
      <c r="M623" s="11">
        <v>0.27</v>
      </c>
      <c r="N623" s="7">
        <v>0</v>
      </c>
      <c r="O623" s="7">
        <v>0</v>
      </c>
      <c r="P623" s="10">
        <v>0</v>
      </c>
      <c r="Q623" s="28">
        <v>0.57</v>
      </c>
      <c r="R623" s="26">
        <v>0.8125</v>
      </c>
      <c r="S623" s="27">
        <v>0.5625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7.41</v>
      </c>
      <c r="Z623" s="9">
        <v>0</v>
      </c>
      <c r="AA623" s="8">
        <v>38.5</v>
      </c>
      <c r="AB623" s="9">
        <v>0</v>
      </c>
      <c r="AC623" s="9">
        <v>0</v>
      </c>
      <c r="AD623" s="8">
        <v>68.9</v>
      </c>
      <c r="AE623" s="8">
        <v>16</v>
      </c>
      <c r="AF623" s="8">
        <v>13.8</v>
      </c>
      <c r="AG623" s="9">
        <v>3.95</v>
      </c>
      <c r="AH623" s="9">
        <v>2.89</v>
      </c>
      <c r="AI623" s="9">
        <v>2.3</v>
      </c>
      <c r="AJ623" s="9">
        <v>1.45</v>
      </c>
      <c r="AK623" s="12">
        <v>0.81</v>
      </c>
      <c r="AL623" s="10">
        <v>0</v>
      </c>
      <c r="AM623" s="12">
        <v>0.104</v>
      </c>
      <c r="AN623" s="8">
        <v>68.3</v>
      </c>
      <c r="AO623" s="10">
        <v>0</v>
      </c>
      <c r="AP623" s="10">
        <v>9.73</v>
      </c>
      <c r="AQ623" s="10">
        <v>2.63</v>
      </c>
      <c r="AR623" s="10">
        <v>2.48</v>
      </c>
      <c r="AS623" s="10">
        <v>7.83</v>
      </c>
      <c r="AT623" s="10">
        <v>0</v>
      </c>
      <c r="AU623" s="10">
        <v>0</v>
      </c>
      <c r="AV623" s="10">
        <v>0</v>
      </c>
      <c r="AW623" s="10">
        <v>0</v>
      </c>
    </row>
    <row r="624" spans="1:49" s="16" customFormat="1" ht="12.75">
      <c r="A624" s="7" t="s">
        <v>217</v>
      </c>
      <c r="B624" s="4" t="s">
        <v>37</v>
      </c>
      <c r="C624" s="20" t="s">
        <v>83</v>
      </c>
      <c r="D624" s="8">
        <v>17</v>
      </c>
      <c r="E624" s="9">
        <v>4.99</v>
      </c>
      <c r="F624" s="8">
        <v>10.1</v>
      </c>
      <c r="G624" s="4">
        <v>0</v>
      </c>
      <c r="H624" s="7">
        <v>0</v>
      </c>
      <c r="I624" s="10">
        <v>4.01</v>
      </c>
      <c r="J624" s="7">
        <v>0</v>
      </c>
      <c r="K624" s="7">
        <v>0</v>
      </c>
      <c r="L624" s="11">
        <v>0.24</v>
      </c>
      <c r="M624" s="11">
        <v>0.33</v>
      </c>
      <c r="N624" s="7">
        <v>0</v>
      </c>
      <c r="O624" s="7">
        <v>0</v>
      </c>
      <c r="P624" s="10">
        <v>0</v>
      </c>
      <c r="Q624" s="28">
        <v>0.63</v>
      </c>
      <c r="R624" s="26">
        <v>0.875</v>
      </c>
      <c r="S624" s="27">
        <v>0.5625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6.08</v>
      </c>
      <c r="Z624" s="9">
        <v>0</v>
      </c>
      <c r="AA624" s="8">
        <v>36.9</v>
      </c>
      <c r="AB624" s="9">
        <v>0</v>
      </c>
      <c r="AC624" s="9">
        <v>0</v>
      </c>
      <c r="AD624" s="8">
        <v>81.9</v>
      </c>
      <c r="AE624" s="8">
        <v>18.7</v>
      </c>
      <c r="AF624" s="8">
        <v>16.2</v>
      </c>
      <c r="AG624" s="9">
        <v>4.05</v>
      </c>
      <c r="AH624" s="9">
        <v>3.56</v>
      </c>
      <c r="AI624" s="9">
        <v>2.8</v>
      </c>
      <c r="AJ624" s="9">
        <v>1.78</v>
      </c>
      <c r="AK624" s="12">
        <v>0.845</v>
      </c>
      <c r="AL624" s="10">
        <v>0</v>
      </c>
      <c r="AM624" s="12">
        <v>0.156</v>
      </c>
      <c r="AN624" s="8">
        <v>85.1</v>
      </c>
      <c r="AO624" s="10">
        <v>0</v>
      </c>
      <c r="AP624" s="10">
        <v>9.79</v>
      </c>
      <c r="AQ624" s="10">
        <v>3.24</v>
      </c>
      <c r="AR624" s="10">
        <v>3.04</v>
      </c>
      <c r="AS624" s="10">
        <v>9.14</v>
      </c>
      <c r="AT624" s="10">
        <v>0</v>
      </c>
      <c r="AU624" s="10">
        <v>0</v>
      </c>
      <c r="AV624" s="10">
        <v>0</v>
      </c>
      <c r="AW624" s="10">
        <v>0</v>
      </c>
    </row>
    <row r="625" spans="1:49" s="16" customFormat="1" ht="12.75">
      <c r="A625" s="7" t="s">
        <v>218</v>
      </c>
      <c r="B625" s="4" t="s">
        <v>37</v>
      </c>
      <c r="C625" s="20" t="s">
        <v>83</v>
      </c>
      <c r="D625" s="8">
        <v>19</v>
      </c>
      <c r="E625" s="9">
        <v>5.62</v>
      </c>
      <c r="F625" s="8">
        <v>10.2</v>
      </c>
      <c r="G625" s="4">
        <v>0</v>
      </c>
      <c r="H625" s="7">
        <v>0</v>
      </c>
      <c r="I625" s="10">
        <v>4.02</v>
      </c>
      <c r="J625" s="7">
        <v>0</v>
      </c>
      <c r="K625" s="7">
        <v>0</v>
      </c>
      <c r="L625" s="11">
        <v>0.25</v>
      </c>
      <c r="M625" s="11">
        <v>0.395</v>
      </c>
      <c r="N625" s="7">
        <v>0</v>
      </c>
      <c r="O625" s="7">
        <v>0</v>
      </c>
      <c r="P625" s="10">
        <v>0</v>
      </c>
      <c r="Q625" s="28">
        <v>0.695</v>
      </c>
      <c r="R625" s="26">
        <v>0.9375</v>
      </c>
      <c r="S625" s="27">
        <v>0.625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5.09</v>
      </c>
      <c r="Z625" s="9">
        <v>0</v>
      </c>
      <c r="AA625" s="8">
        <v>35.4</v>
      </c>
      <c r="AB625" s="9">
        <v>0</v>
      </c>
      <c r="AC625" s="9">
        <v>0</v>
      </c>
      <c r="AD625" s="8">
        <v>96.3</v>
      </c>
      <c r="AE625" s="8">
        <v>21.6</v>
      </c>
      <c r="AF625" s="8">
        <v>18.8</v>
      </c>
      <c r="AG625" s="9">
        <v>4.14</v>
      </c>
      <c r="AH625" s="9">
        <v>4.29</v>
      </c>
      <c r="AI625" s="9">
        <v>3.35</v>
      </c>
      <c r="AJ625" s="9">
        <v>2.14</v>
      </c>
      <c r="AK625" s="12">
        <v>0.874</v>
      </c>
      <c r="AL625" s="10">
        <v>0</v>
      </c>
      <c r="AM625" s="12">
        <v>0.233</v>
      </c>
      <c r="AN625" s="4">
        <v>104</v>
      </c>
      <c r="AO625" s="10">
        <v>0</v>
      </c>
      <c r="AP625" s="10">
        <v>9.85</v>
      </c>
      <c r="AQ625" s="10">
        <v>3.91</v>
      </c>
      <c r="AR625" s="10">
        <v>3.65</v>
      </c>
      <c r="AS625" s="14">
        <v>10.6</v>
      </c>
      <c r="AT625" s="10">
        <v>0</v>
      </c>
      <c r="AU625" s="10">
        <v>0</v>
      </c>
      <c r="AV625" s="10">
        <v>0</v>
      </c>
      <c r="AW625" s="10">
        <v>0</v>
      </c>
    </row>
    <row r="626" spans="1:49" s="16" customFormat="1" ht="12.75">
      <c r="A626" s="7" t="s">
        <v>219</v>
      </c>
      <c r="B626" s="4" t="s">
        <v>37</v>
      </c>
      <c r="C626" s="20" t="s">
        <v>83</v>
      </c>
      <c r="D626" s="8">
        <v>22</v>
      </c>
      <c r="E626" s="9">
        <v>6.49</v>
      </c>
      <c r="F626" s="8">
        <v>10.2</v>
      </c>
      <c r="G626" s="4">
        <v>0</v>
      </c>
      <c r="H626" s="7">
        <v>0</v>
      </c>
      <c r="I626" s="10">
        <v>5.75</v>
      </c>
      <c r="J626" s="7">
        <v>0</v>
      </c>
      <c r="K626" s="7">
        <v>0</v>
      </c>
      <c r="L626" s="11">
        <v>0.24</v>
      </c>
      <c r="M626" s="11">
        <v>0.36</v>
      </c>
      <c r="N626" s="7">
        <v>0</v>
      </c>
      <c r="O626" s="7">
        <v>0</v>
      </c>
      <c r="P626" s="10">
        <v>0</v>
      </c>
      <c r="Q626" s="28">
        <v>0.66</v>
      </c>
      <c r="R626" s="26">
        <v>0.9375</v>
      </c>
      <c r="S626" s="27">
        <v>0.625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7.99</v>
      </c>
      <c r="Z626" s="9">
        <v>0</v>
      </c>
      <c r="AA626" s="8">
        <v>36.9</v>
      </c>
      <c r="AB626" s="9">
        <v>0</v>
      </c>
      <c r="AC626" s="9">
        <v>0</v>
      </c>
      <c r="AD626" s="4">
        <v>118</v>
      </c>
      <c r="AE626" s="8">
        <v>26</v>
      </c>
      <c r="AF626" s="8">
        <v>23.2</v>
      </c>
      <c r="AG626" s="9">
        <v>4.27</v>
      </c>
      <c r="AH626" s="8">
        <v>11.4</v>
      </c>
      <c r="AI626" s="9">
        <v>6.1</v>
      </c>
      <c r="AJ626" s="9">
        <v>3.97</v>
      </c>
      <c r="AK626" s="9">
        <v>1.33</v>
      </c>
      <c r="AL626" s="10">
        <v>0</v>
      </c>
      <c r="AM626" s="12">
        <v>0.239</v>
      </c>
      <c r="AN626" s="4">
        <v>275</v>
      </c>
      <c r="AO626" s="10">
        <v>0</v>
      </c>
      <c r="AP626" s="14">
        <v>14.1</v>
      </c>
      <c r="AQ626" s="10">
        <v>7.32</v>
      </c>
      <c r="AR626" s="10">
        <v>4.88</v>
      </c>
      <c r="AS626" s="14">
        <v>12.9</v>
      </c>
      <c r="AT626" s="10">
        <v>0</v>
      </c>
      <c r="AU626" s="10">
        <v>0</v>
      </c>
      <c r="AV626" s="10">
        <v>0</v>
      </c>
      <c r="AW626" s="10">
        <v>0</v>
      </c>
    </row>
    <row r="627" spans="1:49" s="16" customFormat="1" ht="12.75">
      <c r="A627" s="7" t="s">
        <v>220</v>
      </c>
      <c r="B627" s="4" t="s">
        <v>37</v>
      </c>
      <c r="C627" s="20" t="s">
        <v>83</v>
      </c>
      <c r="D627" s="8">
        <v>26</v>
      </c>
      <c r="E627" s="9">
        <v>7.61</v>
      </c>
      <c r="F627" s="8">
        <v>10.3</v>
      </c>
      <c r="G627" s="4">
        <v>0</v>
      </c>
      <c r="H627" s="7">
        <v>0</v>
      </c>
      <c r="I627" s="10">
        <v>5.77</v>
      </c>
      <c r="J627" s="7">
        <v>0</v>
      </c>
      <c r="K627" s="7">
        <v>0</v>
      </c>
      <c r="L627" s="11">
        <v>0.26</v>
      </c>
      <c r="M627" s="11">
        <v>0.44</v>
      </c>
      <c r="N627" s="7">
        <v>0</v>
      </c>
      <c r="O627" s="7">
        <v>0</v>
      </c>
      <c r="P627" s="10">
        <v>0</v>
      </c>
      <c r="Q627" s="28">
        <v>0.74</v>
      </c>
      <c r="R627" s="26">
        <v>1.0625</v>
      </c>
      <c r="S627" s="27">
        <v>0.6875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6.56</v>
      </c>
      <c r="Z627" s="9">
        <v>0</v>
      </c>
      <c r="AA627" s="8">
        <v>34</v>
      </c>
      <c r="AB627" s="9">
        <v>0</v>
      </c>
      <c r="AC627" s="9">
        <v>0</v>
      </c>
      <c r="AD627" s="4">
        <v>144</v>
      </c>
      <c r="AE627" s="8">
        <v>31.3</v>
      </c>
      <c r="AF627" s="8">
        <v>27.9</v>
      </c>
      <c r="AG627" s="9">
        <v>4.35</v>
      </c>
      <c r="AH627" s="8">
        <v>14.1</v>
      </c>
      <c r="AI627" s="9">
        <v>7.5</v>
      </c>
      <c r="AJ627" s="9">
        <v>4.89</v>
      </c>
      <c r="AK627" s="9">
        <v>1.36</v>
      </c>
      <c r="AL627" s="10">
        <v>0</v>
      </c>
      <c r="AM627" s="12">
        <v>0.402</v>
      </c>
      <c r="AN627" s="4">
        <v>345</v>
      </c>
      <c r="AO627" s="10">
        <v>0</v>
      </c>
      <c r="AP627" s="14">
        <v>14.2</v>
      </c>
      <c r="AQ627" s="10">
        <v>9.03</v>
      </c>
      <c r="AR627" s="10">
        <v>5.98</v>
      </c>
      <c r="AS627" s="14">
        <v>15.4</v>
      </c>
      <c r="AT627" s="10">
        <v>0</v>
      </c>
      <c r="AU627" s="10">
        <v>0</v>
      </c>
      <c r="AV627" s="10">
        <v>0</v>
      </c>
      <c r="AW627" s="10">
        <v>0</v>
      </c>
    </row>
    <row r="628" spans="1:49" s="16" customFormat="1" ht="12.75">
      <c r="A628" s="7" t="s">
        <v>221</v>
      </c>
      <c r="B628" s="4" t="s">
        <v>37</v>
      </c>
      <c r="C628" s="20" t="s">
        <v>83</v>
      </c>
      <c r="D628" s="8">
        <v>30</v>
      </c>
      <c r="E628" s="9">
        <v>8.84</v>
      </c>
      <c r="F628" s="8">
        <v>10.5</v>
      </c>
      <c r="G628" s="4">
        <v>0</v>
      </c>
      <c r="H628" s="7">
        <v>0</v>
      </c>
      <c r="I628" s="10">
        <v>5.81</v>
      </c>
      <c r="J628" s="7">
        <v>0</v>
      </c>
      <c r="K628" s="7">
        <v>0</v>
      </c>
      <c r="L628" s="11">
        <v>0.3</v>
      </c>
      <c r="M628" s="11">
        <v>0.51</v>
      </c>
      <c r="N628" s="7">
        <v>0</v>
      </c>
      <c r="O628" s="7">
        <v>0</v>
      </c>
      <c r="P628" s="10">
        <v>0</v>
      </c>
      <c r="Q628" s="28">
        <v>0.81</v>
      </c>
      <c r="R628" s="26">
        <v>1.125</v>
      </c>
      <c r="S628" s="27">
        <v>0.6875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5.7</v>
      </c>
      <c r="Z628" s="9">
        <v>0</v>
      </c>
      <c r="AA628" s="8">
        <v>29.5</v>
      </c>
      <c r="AB628" s="9">
        <v>0</v>
      </c>
      <c r="AC628" s="9">
        <v>0</v>
      </c>
      <c r="AD628" s="4">
        <v>170</v>
      </c>
      <c r="AE628" s="8">
        <v>36.6</v>
      </c>
      <c r="AF628" s="8">
        <v>32.4</v>
      </c>
      <c r="AG628" s="9">
        <v>4.38</v>
      </c>
      <c r="AH628" s="8">
        <v>16.7</v>
      </c>
      <c r="AI628" s="9">
        <v>8.84</v>
      </c>
      <c r="AJ628" s="9">
        <v>5.75</v>
      </c>
      <c r="AK628" s="9">
        <v>1.37</v>
      </c>
      <c r="AL628" s="10">
        <v>0</v>
      </c>
      <c r="AM628" s="12">
        <v>0.622</v>
      </c>
      <c r="AN628" s="4">
        <v>414</v>
      </c>
      <c r="AO628" s="10">
        <v>0</v>
      </c>
      <c r="AP628" s="14">
        <v>14.5</v>
      </c>
      <c r="AQ628" s="14">
        <v>10.7</v>
      </c>
      <c r="AR628" s="10">
        <v>7.02</v>
      </c>
      <c r="AS628" s="14">
        <v>18.2</v>
      </c>
      <c r="AT628" s="10">
        <v>0</v>
      </c>
      <c r="AU628" s="10">
        <v>0</v>
      </c>
      <c r="AV628" s="10">
        <v>0</v>
      </c>
      <c r="AW628" s="10">
        <v>0</v>
      </c>
    </row>
    <row r="629" spans="1:49" s="16" customFormat="1" ht="12.75">
      <c r="A629" s="7" t="s">
        <v>222</v>
      </c>
      <c r="B629" s="4" t="s">
        <v>37</v>
      </c>
      <c r="C629" s="20" t="s">
        <v>83</v>
      </c>
      <c r="D629" s="8">
        <v>33</v>
      </c>
      <c r="E629" s="9">
        <v>9.71</v>
      </c>
      <c r="F629" s="9">
        <v>9.73</v>
      </c>
      <c r="G629" s="4">
        <v>0</v>
      </c>
      <c r="H629" s="7">
        <v>0</v>
      </c>
      <c r="I629" s="10">
        <v>7.96</v>
      </c>
      <c r="J629" s="7">
        <v>0</v>
      </c>
      <c r="K629" s="7">
        <v>0</v>
      </c>
      <c r="L629" s="11">
        <v>0.29</v>
      </c>
      <c r="M629" s="11">
        <v>0.435</v>
      </c>
      <c r="N629" s="7">
        <v>0</v>
      </c>
      <c r="O629" s="7">
        <v>0</v>
      </c>
      <c r="P629" s="10">
        <v>0</v>
      </c>
      <c r="Q629" s="28">
        <v>0.935</v>
      </c>
      <c r="R629" s="26">
        <v>1.125</v>
      </c>
      <c r="S629" s="27">
        <v>0.75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9.15</v>
      </c>
      <c r="Z629" s="9">
        <v>0</v>
      </c>
      <c r="AA629" s="8">
        <v>27.1</v>
      </c>
      <c r="AB629" s="9">
        <v>0</v>
      </c>
      <c r="AC629" s="9">
        <v>0</v>
      </c>
      <c r="AD629" s="4">
        <v>171</v>
      </c>
      <c r="AE629" s="8">
        <v>38.8</v>
      </c>
      <c r="AF629" s="8">
        <v>35</v>
      </c>
      <c r="AG629" s="9">
        <v>4.19</v>
      </c>
      <c r="AH629" s="8">
        <v>36.6</v>
      </c>
      <c r="AI629" s="8">
        <v>14</v>
      </c>
      <c r="AJ629" s="9">
        <v>9.2</v>
      </c>
      <c r="AK629" s="9">
        <v>1.94</v>
      </c>
      <c r="AL629" s="10">
        <v>0</v>
      </c>
      <c r="AM629" s="12">
        <v>0.583</v>
      </c>
      <c r="AN629" s="4">
        <v>791</v>
      </c>
      <c r="AO629" s="10">
        <v>0</v>
      </c>
      <c r="AP629" s="14">
        <v>18.5</v>
      </c>
      <c r="AQ629" s="14">
        <v>16</v>
      </c>
      <c r="AR629" s="10">
        <v>7.75</v>
      </c>
      <c r="AS629" s="14">
        <v>18.9</v>
      </c>
      <c r="AT629" s="10">
        <v>0</v>
      </c>
      <c r="AU629" s="10">
        <v>0</v>
      </c>
      <c r="AV629" s="10">
        <v>0</v>
      </c>
      <c r="AW629" s="10">
        <v>0</v>
      </c>
    </row>
    <row r="630" spans="1:49" s="16" customFormat="1" ht="12.75">
      <c r="A630" s="7" t="s">
        <v>223</v>
      </c>
      <c r="B630" s="4" t="s">
        <v>37</v>
      </c>
      <c r="C630" s="20" t="s">
        <v>83</v>
      </c>
      <c r="D630" s="8">
        <v>39</v>
      </c>
      <c r="E630" s="8">
        <v>11.5</v>
      </c>
      <c r="F630" s="9">
        <v>9.92</v>
      </c>
      <c r="G630" s="4">
        <v>0</v>
      </c>
      <c r="H630" s="7">
        <v>0</v>
      </c>
      <c r="I630" s="10">
        <v>7.99</v>
      </c>
      <c r="J630" s="7">
        <v>0</v>
      </c>
      <c r="K630" s="7">
        <v>0</v>
      </c>
      <c r="L630" s="11">
        <v>0.315</v>
      </c>
      <c r="M630" s="11">
        <v>0.53</v>
      </c>
      <c r="N630" s="7">
        <v>0</v>
      </c>
      <c r="O630" s="7">
        <v>0</v>
      </c>
      <c r="P630" s="10">
        <v>0</v>
      </c>
      <c r="Q630" s="25">
        <v>1.03</v>
      </c>
      <c r="R630" s="26">
        <v>1.1875</v>
      </c>
      <c r="S630" s="27">
        <v>0.8125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7.53</v>
      </c>
      <c r="Z630" s="9">
        <v>0</v>
      </c>
      <c r="AA630" s="8">
        <v>25</v>
      </c>
      <c r="AB630" s="9">
        <v>0</v>
      </c>
      <c r="AC630" s="9">
        <v>0</v>
      </c>
      <c r="AD630" s="4">
        <v>209</v>
      </c>
      <c r="AE630" s="8">
        <v>46.8</v>
      </c>
      <c r="AF630" s="8">
        <v>42.1</v>
      </c>
      <c r="AG630" s="9">
        <v>4.27</v>
      </c>
      <c r="AH630" s="8">
        <v>45</v>
      </c>
      <c r="AI630" s="8">
        <v>17.2</v>
      </c>
      <c r="AJ630" s="8">
        <v>11.3</v>
      </c>
      <c r="AK630" s="9">
        <v>1.98</v>
      </c>
      <c r="AL630" s="10">
        <v>0</v>
      </c>
      <c r="AM630" s="12">
        <v>0.976</v>
      </c>
      <c r="AN630" s="4">
        <v>992</v>
      </c>
      <c r="AO630" s="10">
        <v>0</v>
      </c>
      <c r="AP630" s="14">
        <v>18.8</v>
      </c>
      <c r="AQ630" s="14">
        <v>19.9</v>
      </c>
      <c r="AR630" s="10">
        <v>9.55</v>
      </c>
      <c r="AS630" s="14">
        <v>23</v>
      </c>
      <c r="AT630" s="10">
        <v>0</v>
      </c>
      <c r="AU630" s="10">
        <v>0</v>
      </c>
      <c r="AV630" s="10">
        <v>0</v>
      </c>
      <c r="AW630" s="10">
        <v>0</v>
      </c>
    </row>
    <row r="631" spans="1:49" s="16" customFormat="1" ht="12.75">
      <c r="A631" s="7" t="s">
        <v>224</v>
      </c>
      <c r="B631" s="4" t="s">
        <v>37</v>
      </c>
      <c r="C631" s="20" t="s">
        <v>83</v>
      </c>
      <c r="D631" s="8">
        <v>45</v>
      </c>
      <c r="E631" s="8">
        <v>13.3</v>
      </c>
      <c r="F631" s="8">
        <v>10.1</v>
      </c>
      <c r="G631" s="4">
        <v>0</v>
      </c>
      <c r="H631" s="7">
        <v>0</v>
      </c>
      <c r="I631" s="10">
        <v>8.02</v>
      </c>
      <c r="J631" s="7">
        <v>0</v>
      </c>
      <c r="K631" s="7">
        <v>0</v>
      </c>
      <c r="L631" s="11">
        <v>0.35</v>
      </c>
      <c r="M631" s="11">
        <v>0.62</v>
      </c>
      <c r="N631" s="7">
        <v>0</v>
      </c>
      <c r="O631" s="7">
        <v>0</v>
      </c>
      <c r="P631" s="10">
        <v>0</v>
      </c>
      <c r="Q631" s="25">
        <v>1.12</v>
      </c>
      <c r="R631" s="26">
        <v>1.3125</v>
      </c>
      <c r="S631" s="27">
        <v>0.8125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6.47</v>
      </c>
      <c r="Z631" s="9">
        <v>0</v>
      </c>
      <c r="AA631" s="8">
        <v>22.5</v>
      </c>
      <c r="AB631" s="9">
        <v>0</v>
      </c>
      <c r="AC631" s="9">
        <v>0</v>
      </c>
      <c r="AD631" s="4">
        <v>248</v>
      </c>
      <c r="AE631" s="8">
        <v>54.9</v>
      </c>
      <c r="AF631" s="8">
        <v>49.1</v>
      </c>
      <c r="AG631" s="9">
        <v>4.32</v>
      </c>
      <c r="AH631" s="8">
        <v>53.4</v>
      </c>
      <c r="AI631" s="8">
        <v>20.3</v>
      </c>
      <c r="AJ631" s="8">
        <v>13.3</v>
      </c>
      <c r="AK631" s="9">
        <v>2.01</v>
      </c>
      <c r="AL631" s="10">
        <v>0</v>
      </c>
      <c r="AM631" s="9">
        <v>1.51</v>
      </c>
      <c r="AN631" s="4">
        <v>1200</v>
      </c>
      <c r="AO631" s="10">
        <v>0</v>
      </c>
      <c r="AP631" s="14">
        <v>19</v>
      </c>
      <c r="AQ631" s="14">
        <v>23.6</v>
      </c>
      <c r="AR631" s="14">
        <v>11.3</v>
      </c>
      <c r="AS631" s="14">
        <v>27</v>
      </c>
      <c r="AT631" s="10">
        <v>0</v>
      </c>
      <c r="AU631" s="10">
        <v>0</v>
      </c>
      <c r="AV631" s="10">
        <v>0</v>
      </c>
      <c r="AW631" s="10">
        <v>0</v>
      </c>
    </row>
    <row r="632" spans="1:49" s="16" customFormat="1" ht="12.75">
      <c r="A632" s="7" t="s">
        <v>225</v>
      </c>
      <c r="B632" s="4" t="s">
        <v>37</v>
      </c>
      <c r="C632" s="20" t="s">
        <v>83</v>
      </c>
      <c r="D632" s="8">
        <v>49</v>
      </c>
      <c r="E632" s="8">
        <v>14.4</v>
      </c>
      <c r="F632" s="8">
        <v>10</v>
      </c>
      <c r="G632" s="4">
        <v>0</v>
      </c>
      <c r="H632" s="7">
        <v>0</v>
      </c>
      <c r="I632" s="14">
        <v>10</v>
      </c>
      <c r="J632" s="7">
        <v>0</v>
      </c>
      <c r="K632" s="7">
        <v>0</v>
      </c>
      <c r="L632" s="11">
        <v>0.34</v>
      </c>
      <c r="M632" s="11">
        <v>0.56</v>
      </c>
      <c r="N632" s="7">
        <v>0</v>
      </c>
      <c r="O632" s="7">
        <v>0</v>
      </c>
      <c r="P632" s="10">
        <v>0</v>
      </c>
      <c r="Q632" s="25">
        <v>1.06</v>
      </c>
      <c r="R632" s="26">
        <v>1.25</v>
      </c>
      <c r="S632" s="27">
        <v>0.8125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8.93</v>
      </c>
      <c r="Z632" s="9">
        <v>0</v>
      </c>
      <c r="AA632" s="8">
        <v>23.1</v>
      </c>
      <c r="AB632" s="9">
        <v>0</v>
      </c>
      <c r="AC632" s="9">
        <v>0</v>
      </c>
      <c r="AD632" s="4">
        <v>272</v>
      </c>
      <c r="AE632" s="8">
        <v>60.4</v>
      </c>
      <c r="AF632" s="8">
        <v>54.6</v>
      </c>
      <c r="AG632" s="9">
        <v>4.35</v>
      </c>
      <c r="AH632" s="8">
        <v>93.4</v>
      </c>
      <c r="AI632" s="8">
        <v>28.3</v>
      </c>
      <c r="AJ632" s="8">
        <v>18.7</v>
      </c>
      <c r="AK632" s="9">
        <v>2.54</v>
      </c>
      <c r="AL632" s="10">
        <v>0</v>
      </c>
      <c r="AM632" s="9">
        <v>1.39</v>
      </c>
      <c r="AN632" s="4">
        <v>2070</v>
      </c>
      <c r="AO632" s="10">
        <v>0</v>
      </c>
      <c r="AP632" s="14">
        <v>23.6</v>
      </c>
      <c r="AQ632" s="14">
        <v>33</v>
      </c>
      <c r="AR632" s="14">
        <v>12.8</v>
      </c>
      <c r="AS632" s="14">
        <v>29.8</v>
      </c>
      <c r="AT632" s="10">
        <v>0</v>
      </c>
      <c r="AU632" s="10">
        <v>0</v>
      </c>
      <c r="AV632" s="10">
        <v>0</v>
      </c>
      <c r="AW632" s="10">
        <v>0</v>
      </c>
    </row>
    <row r="633" spans="1:49" s="16" customFormat="1" ht="12.75">
      <c r="A633" s="7" t="s">
        <v>226</v>
      </c>
      <c r="B633" s="4" t="s">
        <v>37</v>
      </c>
      <c r="C633" s="20" t="s">
        <v>83</v>
      </c>
      <c r="D633" s="8">
        <v>54</v>
      </c>
      <c r="E633" s="8">
        <v>15.8</v>
      </c>
      <c r="F633" s="8">
        <v>10.1</v>
      </c>
      <c r="G633" s="4">
        <v>0</v>
      </c>
      <c r="H633" s="7">
        <v>0</v>
      </c>
      <c r="I633" s="14">
        <v>10</v>
      </c>
      <c r="J633" s="7">
        <v>0</v>
      </c>
      <c r="K633" s="7">
        <v>0</v>
      </c>
      <c r="L633" s="11">
        <v>0.37</v>
      </c>
      <c r="M633" s="11">
        <v>0.615</v>
      </c>
      <c r="N633" s="7">
        <v>0</v>
      </c>
      <c r="O633" s="7">
        <v>0</v>
      </c>
      <c r="P633" s="10">
        <v>0</v>
      </c>
      <c r="Q633" s="25">
        <v>1.12</v>
      </c>
      <c r="R633" s="26">
        <v>1.3125</v>
      </c>
      <c r="S633" s="27">
        <v>0.8125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8.15</v>
      </c>
      <c r="Z633" s="9">
        <v>0</v>
      </c>
      <c r="AA633" s="8">
        <v>21.2</v>
      </c>
      <c r="AB633" s="9">
        <v>0</v>
      </c>
      <c r="AC633" s="9">
        <v>0</v>
      </c>
      <c r="AD633" s="4">
        <v>303</v>
      </c>
      <c r="AE633" s="8">
        <v>66.6</v>
      </c>
      <c r="AF633" s="8">
        <v>60</v>
      </c>
      <c r="AG633" s="9">
        <v>4.37</v>
      </c>
      <c r="AH633" s="4">
        <v>103</v>
      </c>
      <c r="AI633" s="8">
        <v>31.3</v>
      </c>
      <c r="AJ633" s="8">
        <v>20.6</v>
      </c>
      <c r="AK633" s="9">
        <v>2.56</v>
      </c>
      <c r="AL633" s="10">
        <v>0</v>
      </c>
      <c r="AM633" s="9">
        <v>1.82</v>
      </c>
      <c r="AN633" s="4">
        <v>2320</v>
      </c>
      <c r="AO633" s="10">
        <v>0</v>
      </c>
      <c r="AP633" s="14">
        <v>23.7</v>
      </c>
      <c r="AQ633" s="14">
        <v>36.5</v>
      </c>
      <c r="AR633" s="14">
        <v>14</v>
      </c>
      <c r="AS633" s="14">
        <v>32.8</v>
      </c>
      <c r="AT633" s="10">
        <v>0</v>
      </c>
      <c r="AU633" s="10">
        <v>0</v>
      </c>
      <c r="AV633" s="10">
        <v>0</v>
      </c>
      <c r="AW633" s="10">
        <v>0</v>
      </c>
    </row>
    <row r="634" spans="1:49" s="16" customFormat="1" ht="12.75">
      <c r="A634" s="7" t="s">
        <v>227</v>
      </c>
      <c r="B634" s="4" t="s">
        <v>37</v>
      </c>
      <c r="C634" s="20" t="s">
        <v>83</v>
      </c>
      <c r="D634" s="8">
        <v>60</v>
      </c>
      <c r="E634" s="8">
        <v>17.6</v>
      </c>
      <c r="F634" s="8">
        <v>10.2</v>
      </c>
      <c r="G634" s="4">
        <v>0</v>
      </c>
      <c r="H634" s="7">
        <v>0</v>
      </c>
      <c r="I634" s="14">
        <v>10.1</v>
      </c>
      <c r="J634" s="7">
        <v>0</v>
      </c>
      <c r="K634" s="7">
        <v>0</v>
      </c>
      <c r="L634" s="11">
        <v>0.42</v>
      </c>
      <c r="M634" s="11">
        <v>0.68</v>
      </c>
      <c r="N634" s="7">
        <v>0</v>
      </c>
      <c r="O634" s="7">
        <v>0</v>
      </c>
      <c r="P634" s="10">
        <v>0</v>
      </c>
      <c r="Q634" s="25">
        <v>1.18</v>
      </c>
      <c r="R634" s="26">
        <v>1.375</v>
      </c>
      <c r="S634" s="27">
        <v>0.8125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7.41</v>
      </c>
      <c r="Z634" s="9">
        <v>0</v>
      </c>
      <c r="AA634" s="8">
        <v>18.7</v>
      </c>
      <c r="AB634" s="9">
        <v>0</v>
      </c>
      <c r="AC634" s="9">
        <v>0</v>
      </c>
      <c r="AD634" s="4">
        <v>341</v>
      </c>
      <c r="AE634" s="8">
        <v>74.6</v>
      </c>
      <c r="AF634" s="8">
        <v>66.7</v>
      </c>
      <c r="AG634" s="9">
        <v>4.39</v>
      </c>
      <c r="AH634" s="4">
        <v>116</v>
      </c>
      <c r="AI634" s="8">
        <v>35</v>
      </c>
      <c r="AJ634" s="8">
        <v>23</v>
      </c>
      <c r="AK634" s="9">
        <v>2.57</v>
      </c>
      <c r="AL634" s="10">
        <v>0</v>
      </c>
      <c r="AM634" s="9">
        <v>2.48</v>
      </c>
      <c r="AN634" s="4">
        <v>2640</v>
      </c>
      <c r="AO634" s="10">
        <v>0</v>
      </c>
      <c r="AP634" s="14">
        <v>24</v>
      </c>
      <c r="AQ634" s="14">
        <v>41.3</v>
      </c>
      <c r="AR634" s="14">
        <v>15.7</v>
      </c>
      <c r="AS634" s="14">
        <v>36.8</v>
      </c>
      <c r="AT634" s="10">
        <v>0</v>
      </c>
      <c r="AU634" s="10">
        <v>0</v>
      </c>
      <c r="AV634" s="10">
        <v>0</v>
      </c>
      <c r="AW634" s="10">
        <v>0</v>
      </c>
    </row>
    <row r="635" spans="1:49" s="16" customFormat="1" ht="12.75">
      <c r="A635" s="7" t="s">
        <v>228</v>
      </c>
      <c r="B635" s="4" t="s">
        <v>37</v>
      </c>
      <c r="C635" s="20" t="s">
        <v>83</v>
      </c>
      <c r="D635" s="8">
        <v>68</v>
      </c>
      <c r="E635" s="8">
        <v>20</v>
      </c>
      <c r="F635" s="8">
        <v>10.4</v>
      </c>
      <c r="G635" s="4">
        <v>0</v>
      </c>
      <c r="H635" s="7">
        <v>0</v>
      </c>
      <c r="I635" s="14">
        <v>10.1</v>
      </c>
      <c r="J635" s="7">
        <v>0</v>
      </c>
      <c r="K635" s="7">
        <v>0</v>
      </c>
      <c r="L635" s="11">
        <v>0.47</v>
      </c>
      <c r="M635" s="11">
        <v>0.77</v>
      </c>
      <c r="N635" s="7">
        <v>0</v>
      </c>
      <c r="O635" s="7">
        <v>0</v>
      </c>
      <c r="P635" s="10">
        <v>0</v>
      </c>
      <c r="Q635" s="25">
        <v>1.27</v>
      </c>
      <c r="R635" s="26">
        <v>1.4375</v>
      </c>
      <c r="S635" s="27">
        <v>0.875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6.58</v>
      </c>
      <c r="Z635" s="9">
        <v>0</v>
      </c>
      <c r="AA635" s="8">
        <v>16.7</v>
      </c>
      <c r="AB635" s="9">
        <v>0</v>
      </c>
      <c r="AC635" s="9">
        <v>0</v>
      </c>
      <c r="AD635" s="4">
        <v>394</v>
      </c>
      <c r="AE635" s="8">
        <v>85.3</v>
      </c>
      <c r="AF635" s="8">
        <v>75.7</v>
      </c>
      <c r="AG635" s="9">
        <v>4.44</v>
      </c>
      <c r="AH635" s="4">
        <v>134</v>
      </c>
      <c r="AI635" s="8">
        <v>40.1</v>
      </c>
      <c r="AJ635" s="8">
        <v>26.4</v>
      </c>
      <c r="AK635" s="9">
        <v>2.59</v>
      </c>
      <c r="AL635" s="10">
        <v>0</v>
      </c>
      <c r="AM635" s="9">
        <v>3.56</v>
      </c>
      <c r="AN635" s="4">
        <v>3100</v>
      </c>
      <c r="AO635" s="10">
        <v>0</v>
      </c>
      <c r="AP635" s="14">
        <v>24.3</v>
      </c>
      <c r="AQ635" s="14">
        <v>47.3</v>
      </c>
      <c r="AR635" s="14">
        <v>17.9</v>
      </c>
      <c r="AS635" s="14">
        <v>42.1</v>
      </c>
      <c r="AT635" s="10">
        <v>0</v>
      </c>
      <c r="AU635" s="10">
        <v>0</v>
      </c>
      <c r="AV635" s="10">
        <v>0</v>
      </c>
      <c r="AW635" s="10">
        <v>0</v>
      </c>
    </row>
    <row r="636" spans="1:49" s="16" customFormat="1" ht="12.75">
      <c r="A636" s="7" t="s">
        <v>229</v>
      </c>
      <c r="B636" s="4" t="s">
        <v>37</v>
      </c>
      <c r="C636" s="20" t="s">
        <v>83</v>
      </c>
      <c r="D636" s="8">
        <v>77</v>
      </c>
      <c r="E636" s="8">
        <v>22.6</v>
      </c>
      <c r="F636" s="8">
        <v>10.6</v>
      </c>
      <c r="G636" s="4">
        <v>0</v>
      </c>
      <c r="H636" s="7">
        <v>0</v>
      </c>
      <c r="I636" s="14">
        <v>10.2</v>
      </c>
      <c r="J636" s="7">
        <v>0</v>
      </c>
      <c r="K636" s="7">
        <v>0</v>
      </c>
      <c r="L636" s="11">
        <v>0.53</v>
      </c>
      <c r="M636" s="11">
        <v>0.87</v>
      </c>
      <c r="N636" s="7">
        <v>0</v>
      </c>
      <c r="O636" s="7">
        <v>0</v>
      </c>
      <c r="P636" s="10">
        <v>0</v>
      </c>
      <c r="Q636" s="25">
        <v>1.37</v>
      </c>
      <c r="R636" s="26">
        <v>1.5625</v>
      </c>
      <c r="S636" s="27">
        <v>0.875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5.86</v>
      </c>
      <c r="Z636" s="9">
        <v>0</v>
      </c>
      <c r="AA636" s="8">
        <v>14.8</v>
      </c>
      <c r="AB636" s="9">
        <v>0</v>
      </c>
      <c r="AC636" s="9">
        <v>0</v>
      </c>
      <c r="AD636" s="4">
        <v>455</v>
      </c>
      <c r="AE636" s="8">
        <v>97.6</v>
      </c>
      <c r="AF636" s="8">
        <v>85.9</v>
      </c>
      <c r="AG636" s="9">
        <v>4.49</v>
      </c>
      <c r="AH636" s="4">
        <v>154</v>
      </c>
      <c r="AI636" s="8">
        <v>45.9</v>
      </c>
      <c r="AJ636" s="8">
        <v>30.1</v>
      </c>
      <c r="AK636" s="9">
        <v>2.6</v>
      </c>
      <c r="AL636" s="10">
        <v>0</v>
      </c>
      <c r="AM636" s="9">
        <v>5.11</v>
      </c>
      <c r="AN636" s="4">
        <v>3630</v>
      </c>
      <c r="AO636" s="10">
        <v>0</v>
      </c>
      <c r="AP636" s="14">
        <v>24.8</v>
      </c>
      <c r="AQ636" s="14">
        <v>55</v>
      </c>
      <c r="AR636" s="14">
        <v>20.5</v>
      </c>
      <c r="AS636" s="14">
        <v>48.4</v>
      </c>
      <c r="AT636" s="10">
        <v>0</v>
      </c>
      <c r="AU636" s="10">
        <v>0</v>
      </c>
      <c r="AV636" s="10">
        <v>0</v>
      </c>
      <c r="AW636" s="10">
        <v>0</v>
      </c>
    </row>
    <row r="637" spans="1:49" s="16" customFormat="1" ht="12.75">
      <c r="A637" s="7" t="s">
        <v>230</v>
      </c>
      <c r="B637" s="4" t="s">
        <v>37</v>
      </c>
      <c r="C637" s="20" t="s">
        <v>83</v>
      </c>
      <c r="D637" s="8">
        <v>88</v>
      </c>
      <c r="E637" s="8">
        <v>25.9</v>
      </c>
      <c r="F637" s="8">
        <v>10.8</v>
      </c>
      <c r="G637" s="4">
        <v>0</v>
      </c>
      <c r="H637" s="7">
        <v>0</v>
      </c>
      <c r="I637" s="14">
        <v>10.3</v>
      </c>
      <c r="J637" s="7">
        <v>0</v>
      </c>
      <c r="K637" s="7">
        <v>0</v>
      </c>
      <c r="L637" s="11">
        <v>0.605</v>
      </c>
      <c r="M637" s="11">
        <v>0.99</v>
      </c>
      <c r="N637" s="7">
        <v>0</v>
      </c>
      <c r="O637" s="7">
        <v>0</v>
      </c>
      <c r="P637" s="10">
        <v>0</v>
      </c>
      <c r="Q637" s="25">
        <v>1.49</v>
      </c>
      <c r="R637" s="26">
        <v>1.6875</v>
      </c>
      <c r="S637" s="27">
        <v>0.9375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5.18</v>
      </c>
      <c r="Z637" s="9">
        <v>0</v>
      </c>
      <c r="AA637" s="8">
        <v>13</v>
      </c>
      <c r="AB637" s="9">
        <v>0</v>
      </c>
      <c r="AC637" s="9">
        <v>0</v>
      </c>
      <c r="AD637" s="4">
        <v>534</v>
      </c>
      <c r="AE637" s="4">
        <v>113</v>
      </c>
      <c r="AF637" s="8">
        <v>98.5</v>
      </c>
      <c r="AG637" s="9">
        <v>4.54</v>
      </c>
      <c r="AH637" s="4">
        <v>179</v>
      </c>
      <c r="AI637" s="8">
        <v>53.1</v>
      </c>
      <c r="AJ637" s="8">
        <v>34.8</v>
      </c>
      <c r="AK637" s="9">
        <v>2.63</v>
      </c>
      <c r="AL637" s="10">
        <v>0</v>
      </c>
      <c r="AM637" s="9">
        <v>7.53</v>
      </c>
      <c r="AN637" s="4">
        <v>4330</v>
      </c>
      <c r="AO637" s="10">
        <v>0</v>
      </c>
      <c r="AP637" s="14">
        <v>25.3</v>
      </c>
      <c r="AQ637" s="14">
        <v>64.4</v>
      </c>
      <c r="AR637" s="14">
        <v>23.5</v>
      </c>
      <c r="AS637" s="14">
        <v>55.9</v>
      </c>
      <c r="AT637" s="10">
        <v>0</v>
      </c>
      <c r="AU637" s="10">
        <v>0</v>
      </c>
      <c r="AV637" s="10">
        <v>0</v>
      </c>
      <c r="AW637" s="10">
        <v>0</v>
      </c>
    </row>
    <row r="638" spans="1:49" s="16" customFormat="1" ht="12.75">
      <c r="A638" s="7" t="s">
        <v>231</v>
      </c>
      <c r="B638" s="4" t="s">
        <v>37</v>
      </c>
      <c r="C638" s="20" t="s">
        <v>83</v>
      </c>
      <c r="D638" s="4">
        <v>106</v>
      </c>
      <c r="E638" s="8">
        <v>31.2</v>
      </c>
      <c r="F638" s="8">
        <v>12.9</v>
      </c>
      <c r="G638" s="4">
        <v>0</v>
      </c>
      <c r="H638" s="7">
        <v>0</v>
      </c>
      <c r="I638" s="14">
        <v>12.2</v>
      </c>
      <c r="J638" s="7">
        <v>0</v>
      </c>
      <c r="K638" s="7">
        <v>0</v>
      </c>
      <c r="L638" s="11">
        <v>0.61</v>
      </c>
      <c r="M638" s="11">
        <v>0.99</v>
      </c>
      <c r="N638" s="7">
        <v>0</v>
      </c>
      <c r="O638" s="7">
        <v>0</v>
      </c>
      <c r="P638" s="10">
        <v>0</v>
      </c>
      <c r="Q638" s="25">
        <v>1.59</v>
      </c>
      <c r="R638" s="26">
        <v>1.875</v>
      </c>
      <c r="S638" s="27">
        <v>1.125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6.17</v>
      </c>
      <c r="Z638" s="9">
        <v>0</v>
      </c>
      <c r="AA638" s="8">
        <v>15.9</v>
      </c>
      <c r="AB638" s="9">
        <v>0</v>
      </c>
      <c r="AC638" s="9">
        <v>0</v>
      </c>
      <c r="AD638" s="4">
        <v>933</v>
      </c>
      <c r="AE638" s="4">
        <v>164</v>
      </c>
      <c r="AF638" s="4">
        <v>145</v>
      </c>
      <c r="AG638" s="9">
        <v>5.47</v>
      </c>
      <c r="AH638" s="4">
        <v>301</v>
      </c>
      <c r="AI638" s="8">
        <v>75.1</v>
      </c>
      <c r="AJ638" s="8">
        <v>49.3</v>
      </c>
      <c r="AK638" s="9">
        <v>3.11</v>
      </c>
      <c r="AL638" s="10">
        <v>0</v>
      </c>
      <c r="AM638" s="9">
        <v>9.13</v>
      </c>
      <c r="AN638" s="4">
        <v>10700</v>
      </c>
      <c r="AO638" s="10">
        <v>0</v>
      </c>
      <c r="AP638" s="14">
        <v>36.3</v>
      </c>
      <c r="AQ638" s="7">
        <v>110</v>
      </c>
      <c r="AR638" s="14">
        <v>34.2</v>
      </c>
      <c r="AS638" s="14">
        <v>81</v>
      </c>
      <c r="AT638" s="10">
        <v>0</v>
      </c>
      <c r="AU638" s="10">
        <v>0</v>
      </c>
      <c r="AV638" s="10">
        <v>0</v>
      </c>
      <c r="AW638" s="10">
        <v>0</v>
      </c>
    </row>
    <row r="639" spans="1:49" s="16" customFormat="1" ht="12.75">
      <c r="A639" s="7" t="s">
        <v>232</v>
      </c>
      <c r="B639" s="4" t="s">
        <v>37</v>
      </c>
      <c r="C639" s="20" t="s">
        <v>83</v>
      </c>
      <c r="D639" s="4">
        <v>120</v>
      </c>
      <c r="E639" s="8">
        <v>35.3</v>
      </c>
      <c r="F639" s="8">
        <v>13.1</v>
      </c>
      <c r="G639" s="4">
        <v>0</v>
      </c>
      <c r="H639" s="7">
        <v>0</v>
      </c>
      <c r="I639" s="14">
        <v>12.3</v>
      </c>
      <c r="J639" s="7">
        <v>0</v>
      </c>
      <c r="K639" s="7">
        <v>0</v>
      </c>
      <c r="L639" s="11">
        <v>0.71</v>
      </c>
      <c r="M639" s="10">
        <v>1.11</v>
      </c>
      <c r="N639" s="7">
        <v>0</v>
      </c>
      <c r="O639" s="7">
        <v>0</v>
      </c>
      <c r="P639" s="10">
        <v>0</v>
      </c>
      <c r="Q639" s="25">
        <v>1.7</v>
      </c>
      <c r="R639" s="26">
        <v>2</v>
      </c>
      <c r="S639" s="27">
        <v>1.1875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5.57</v>
      </c>
      <c r="Z639" s="9">
        <v>0</v>
      </c>
      <c r="AA639" s="8">
        <v>13.7</v>
      </c>
      <c r="AB639" s="9">
        <v>0</v>
      </c>
      <c r="AC639" s="9">
        <v>0</v>
      </c>
      <c r="AD639" s="4">
        <v>1070</v>
      </c>
      <c r="AE639" s="4">
        <v>186</v>
      </c>
      <c r="AF639" s="4">
        <v>163</v>
      </c>
      <c r="AG639" s="9">
        <v>5.51</v>
      </c>
      <c r="AH639" s="4">
        <v>345</v>
      </c>
      <c r="AI639" s="8">
        <v>85.4</v>
      </c>
      <c r="AJ639" s="8">
        <v>56</v>
      </c>
      <c r="AK639" s="9">
        <v>3.13</v>
      </c>
      <c r="AL639" s="10">
        <v>0</v>
      </c>
      <c r="AM639" s="8">
        <v>12.9</v>
      </c>
      <c r="AN639" s="4">
        <v>12400</v>
      </c>
      <c r="AO639" s="10">
        <v>0</v>
      </c>
      <c r="AP639" s="14">
        <v>36.9</v>
      </c>
      <c r="AQ639" s="7">
        <v>126</v>
      </c>
      <c r="AR639" s="14">
        <v>38.6</v>
      </c>
      <c r="AS639" s="14">
        <v>92.4</v>
      </c>
      <c r="AT639" s="10">
        <v>0</v>
      </c>
      <c r="AU639" s="10">
        <v>0</v>
      </c>
      <c r="AV639" s="10">
        <v>0</v>
      </c>
      <c r="AW639" s="10">
        <v>0</v>
      </c>
    </row>
    <row r="640" spans="1:49" s="16" customFormat="1" ht="12.75">
      <c r="A640" s="7" t="s">
        <v>233</v>
      </c>
      <c r="B640" s="4" t="s">
        <v>37</v>
      </c>
      <c r="C640" s="20" t="s">
        <v>83</v>
      </c>
      <c r="D640" s="4">
        <v>136</v>
      </c>
      <c r="E640" s="8">
        <v>39.9</v>
      </c>
      <c r="F640" s="8">
        <v>13.4</v>
      </c>
      <c r="G640" s="4">
        <v>0</v>
      </c>
      <c r="H640" s="7">
        <v>0</v>
      </c>
      <c r="I640" s="14">
        <v>12.4</v>
      </c>
      <c r="J640" s="7">
        <v>0</v>
      </c>
      <c r="K640" s="7">
        <v>0</v>
      </c>
      <c r="L640" s="11">
        <v>0.79</v>
      </c>
      <c r="M640" s="10">
        <v>1.25</v>
      </c>
      <c r="N640" s="7">
        <v>0</v>
      </c>
      <c r="O640" s="7">
        <v>0</v>
      </c>
      <c r="P640" s="10">
        <v>0</v>
      </c>
      <c r="Q640" s="25">
        <v>1.85</v>
      </c>
      <c r="R640" s="26">
        <v>2.125</v>
      </c>
      <c r="S640" s="27">
        <v>1.25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4.96</v>
      </c>
      <c r="Z640" s="9">
        <v>0</v>
      </c>
      <c r="AA640" s="8">
        <v>12.3</v>
      </c>
      <c r="AB640" s="9">
        <v>0</v>
      </c>
      <c r="AC640" s="9">
        <v>0</v>
      </c>
      <c r="AD640" s="4">
        <v>1240</v>
      </c>
      <c r="AE640" s="4">
        <v>214</v>
      </c>
      <c r="AF640" s="4">
        <v>186</v>
      </c>
      <c r="AG640" s="9">
        <v>5.58</v>
      </c>
      <c r="AH640" s="4">
        <v>398</v>
      </c>
      <c r="AI640" s="8">
        <v>98</v>
      </c>
      <c r="AJ640" s="8">
        <v>64.2</v>
      </c>
      <c r="AK640" s="9">
        <v>3.16</v>
      </c>
      <c r="AL640" s="10">
        <v>0</v>
      </c>
      <c r="AM640" s="8">
        <v>18.5</v>
      </c>
      <c r="AN640" s="4">
        <v>14700</v>
      </c>
      <c r="AO640" s="10">
        <v>0</v>
      </c>
      <c r="AP640" s="14">
        <v>37.7</v>
      </c>
      <c r="AQ640" s="7">
        <v>146</v>
      </c>
      <c r="AR640" s="14">
        <v>44.1</v>
      </c>
      <c r="AS640" s="7">
        <v>106</v>
      </c>
      <c r="AT640" s="10">
        <v>0</v>
      </c>
      <c r="AU640" s="10">
        <v>0</v>
      </c>
      <c r="AV640" s="10">
        <v>0</v>
      </c>
      <c r="AW640" s="10">
        <v>0</v>
      </c>
    </row>
    <row r="641" spans="1:49" s="16" customFormat="1" ht="12.75">
      <c r="A641" s="7" t="s">
        <v>234</v>
      </c>
      <c r="B641" s="4" t="s">
        <v>37</v>
      </c>
      <c r="C641" s="20" t="s">
        <v>83</v>
      </c>
      <c r="D641" s="8">
        <v>14</v>
      </c>
      <c r="E641" s="9">
        <v>4.16</v>
      </c>
      <c r="F641" s="8">
        <v>11.9</v>
      </c>
      <c r="G641" s="4">
        <v>0</v>
      </c>
      <c r="H641" s="7">
        <v>0</v>
      </c>
      <c r="I641" s="10">
        <v>3.97</v>
      </c>
      <c r="J641" s="7">
        <v>0</v>
      </c>
      <c r="K641" s="7">
        <v>0</v>
      </c>
      <c r="L641" s="11">
        <v>0.2</v>
      </c>
      <c r="M641" s="11">
        <v>0.225</v>
      </c>
      <c r="N641" s="7">
        <v>0</v>
      </c>
      <c r="O641" s="7">
        <v>0</v>
      </c>
      <c r="P641" s="10">
        <v>0</v>
      </c>
      <c r="Q641" s="28">
        <v>0.525</v>
      </c>
      <c r="R641" s="26">
        <v>0.75</v>
      </c>
      <c r="S641" s="27">
        <v>0.5625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8.82</v>
      </c>
      <c r="Z641" s="9">
        <v>0</v>
      </c>
      <c r="AA641" s="8">
        <v>54.3</v>
      </c>
      <c r="AB641" s="9">
        <v>0</v>
      </c>
      <c r="AC641" s="9">
        <v>0</v>
      </c>
      <c r="AD641" s="8">
        <v>88.6</v>
      </c>
      <c r="AE641" s="8">
        <v>17.4</v>
      </c>
      <c r="AF641" s="8">
        <v>14.9</v>
      </c>
      <c r="AG641" s="9">
        <v>4.62</v>
      </c>
      <c r="AH641" s="9">
        <v>2.36</v>
      </c>
      <c r="AI641" s="9">
        <v>1.9</v>
      </c>
      <c r="AJ641" s="9">
        <v>1.19</v>
      </c>
      <c r="AK641" s="12">
        <v>0.753</v>
      </c>
      <c r="AL641" s="10">
        <v>0</v>
      </c>
      <c r="AM641" s="15">
        <v>0.0704</v>
      </c>
      <c r="AN641" s="8">
        <v>80.4</v>
      </c>
      <c r="AO641" s="10">
        <v>0</v>
      </c>
      <c r="AP641" s="14">
        <v>11.6</v>
      </c>
      <c r="AQ641" s="10">
        <v>2.59</v>
      </c>
      <c r="AR641" s="10">
        <v>2.48</v>
      </c>
      <c r="AS641" s="10">
        <v>8.49</v>
      </c>
      <c r="AT641" s="10">
        <v>0</v>
      </c>
      <c r="AU641" s="10">
        <v>0</v>
      </c>
      <c r="AV641" s="10">
        <v>0</v>
      </c>
      <c r="AW641" s="10">
        <v>0</v>
      </c>
    </row>
    <row r="642" spans="1:49" s="16" customFormat="1" ht="12.75">
      <c r="A642" s="7" t="s">
        <v>235</v>
      </c>
      <c r="B642" s="4" t="s">
        <v>37</v>
      </c>
      <c r="C642" s="20" t="s">
        <v>83</v>
      </c>
      <c r="D642" s="4">
        <v>152</v>
      </c>
      <c r="E642" s="8">
        <v>44.7</v>
      </c>
      <c r="F642" s="8">
        <v>13.7</v>
      </c>
      <c r="G642" s="4">
        <v>0</v>
      </c>
      <c r="H642" s="7">
        <v>0</v>
      </c>
      <c r="I642" s="14">
        <v>12.5</v>
      </c>
      <c r="J642" s="7">
        <v>0</v>
      </c>
      <c r="K642" s="7">
        <v>0</v>
      </c>
      <c r="L642" s="11">
        <v>0.87</v>
      </c>
      <c r="M642" s="10">
        <v>1.4</v>
      </c>
      <c r="N642" s="7">
        <v>0</v>
      </c>
      <c r="O642" s="7">
        <v>0</v>
      </c>
      <c r="P642" s="10">
        <v>0</v>
      </c>
      <c r="Q642" s="25">
        <v>2</v>
      </c>
      <c r="R642" s="26">
        <v>2.3125</v>
      </c>
      <c r="S642" s="27">
        <v>1.25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4.46</v>
      </c>
      <c r="Z642" s="9">
        <v>0</v>
      </c>
      <c r="AA642" s="8">
        <v>11.2</v>
      </c>
      <c r="AB642" s="9">
        <v>0</v>
      </c>
      <c r="AC642" s="9">
        <v>0</v>
      </c>
      <c r="AD642" s="4">
        <v>1430</v>
      </c>
      <c r="AE642" s="4">
        <v>243</v>
      </c>
      <c r="AF642" s="4">
        <v>209</v>
      </c>
      <c r="AG642" s="9">
        <v>5.66</v>
      </c>
      <c r="AH642" s="4">
        <v>454</v>
      </c>
      <c r="AI642" s="4">
        <v>111</v>
      </c>
      <c r="AJ642" s="8">
        <v>72.8</v>
      </c>
      <c r="AK642" s="9">
        <v>3.19</v>
      </c>
      <c r="AL642" s="10">
        <v>0</v>
      </c>
      <c r="AM642" s="8">
        <v>25.8</v>
      </c>
      <c r="AN642" s="4">
        <v>17200</v>
      </c>
      <c r="AO642" s="10">
        <v>0</v>
      </c>
      <c r="AP642" s="14">
        <v>38.4</v>
      </c>
      <c r="AQ642" s="7">
        <v>168</v>
      </c>
      <c r="AR642" s="14">
        <v>50.1</v>
      </c>
      <c r="AS642" s="7">
        <v>121</v>
      </c>
      <c r="AT642" s="10">
        <v>0</v>
      </c>
      <c r="AU642" s="10">
        <v>0</v>
      </c>
      <c r="AV642" s="10">
        <v>0</v>
      </c>
      <c r="AW642" s="10">
        <v>0</v>
      </c>
    </row>
    <row r="643" spans="1:49" s="16" customFormat="1" ht="12.75">
      <c r="A643" s="7" t="s">
        <v>236</v>
      </c>
      <c r="B643" s="4" t="s">
        <v>37</v>
      </c>
      <c r="C643" s="20" t="s">
        <v>83</v>
      </c>
      <c r="D643" s="8">
        <v>16</v>
      </c>
      <c r="E643" s="9">
        <v>4.71</v>
      </c>
      <c r="F643" s="8">
        <v>12</v>
      </c>
      <c r="G643" s="4">
        <v>0</v>
      </c>
      <c r="H643" s="7">
        <v>0</v>
      </c>
      <c r="I643" s="10">
        <v>3.99</v>
      </c>
      <c r="J643" s="7">
        <v>0</v>
      </c>
      <c r="K643" s="7">
        <v>0</v>
      </c>
      <c r="L643" s="11">
        <v>0.22</v>
      </c>
      <c r="M643" s="11">
        <v>0.265</v>
      </c>
      <c r="N643" s="7">
        <v>0</v>
      </c>
      <c r="O643" s="7">
        <v>0</v>
      </c>
      <c r="P643" s="10">
        <v>0</v>
      </c>
      <c r="Q643" s="28">
        <v>0.565</v>
      </c>
      <c r="R643" s="26">
        <v>0.8125</v>
      </c>
      <c r="S643" s="27">
        <v>0.5625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7.53</v>
      </c>
      <c r="Z643" s="9">
        <v>0</v>
      </c>
      <c r="AA643" s="8">
        <v>49.4</v>
      </c>
      <c r="AB643" s="9">
        <v>0</v>
      </c>
      <c r="AC643" s="9">
        <v>0</v>
      </c>
      <c r="AD643" s="4">
        <v>103</v>
      </c>
      <c r="AE643" s="8">
        <v>20.1</v>
      </c>
      <c r="AF643" s="8">
        <v>17.1</v>
      </c>
      <c r="AG643" s="9">
        <v>4.67</v>
      </c>
      <c r="AH643" s="9">
        <v>2.82</v>
      </c>
      <c r="AI643" s="9">
        <v>2.26</v>
      </c>
      <c r="AJ643" s="9">
        <v>1.41</v>
      </c>
      <c r="AK643" s="12">
        <v>0.773</v>
      </c>
      <c r="AL643" s="10">
        <v>0</v>
      </c>
      <c r="AM643" s="12">
        <v>0.103</v>
      </c>
      <c r="AN643" s="8">
        <v>96.9</v>
      </c>
      <c r="AO643" s="10">
        <v>0</v>
      </c>
      <c r="AP643" s="14">
        <v>11.7</v>
      </c>
      <c r="AQ643" s="10">
        <v>3.09</v>
      </c>
      <c r="AR643" s="10">
        <v>2.93</v>
      </c>
      <c r="AS643" s="10">
        <v>9.82</v>
      </c>
      <c r="AT643" s="10">
        <v>0</v>
      </c>
      <c r="AU643" s="10">
        <v>0</v>
      </c>
      <c r="AV643" s="10">
        <v>0</v>
      </c>
      <c r="AW643" s="10">
        <v>0</v>
      </c>
    </row>
    <row r="644" spans="1:49" s="16" customFormat="1" ht="12.75">
      <c r="A644" s="7" t="s">
        <v>237</v>
      </c>
      <c r="B644" s="4" t="s">
        <v>37</v>
      </c>
      <c r="C644" s="20" t="s">
        <v>83</v>
      </c>
      <c r="D644" s="4">
        <v>170</v>
      </c>
      <c r="E644" s="8">
        <v>50</v>
      </c>
      <c r="F644" s="8">
        <v>14</v>
      </c>
      <c r="G644" s="4">
        <v>0</v>
      </c>
      <c r="H644" s="7">
        <v>0</v>
      </c>
      <c r="I644" s="14">
        <v>12.6</v>
      </c>
      <c r="J644" s="7">
        <v>0</v>
      </c>
      <c r="K644" s="7">
        <v>0</v>
      </c>
      <c r="L644" s="11">
        <v>0.96</v>
      </c>
      <c r="M644" s="10">
        <v>1.56</v>
      </c>
      <c r="N644" s="7">
        <v>0</v>
      </c>
      <c r="O644" s="7">
        <v>0</v>
      </c>
      <c r="P644" s="10">
        <v>0</v>
      </c>
      <c r="Q644" s="25">
        <v>2.16</v>
      </c>
      <c r="R644" s="26">
        <v>2.4375</v>
      </c>
      <c r="S644" s="27">
        <v>1.3125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4.03</v>
      </c>
      <c r="Z644" s="9">
        <v>0</v>
      </c>
      <c r="AA644" s="8">
        <v>10.1</v>
      </c>
      <c r="AB644" s="9">
        <v>0</v>
      </c>
      <c r="AC644" s="9">
        <v>0</v>
      </c>
      <c r="AD644" s="4">
        <v>1650</v>
      </c>
      <c r="AE644" s="4">
        <v>275</v>
      </c>
      <c r="AF644" s="4">
        <v>235</v>
      </c>
      <c r="AG644" s="9">
        <v>5.74</v>
      </c>
      <c r="AH644" s="4">
        <v>517</v>
      </c>
      <c r="AI644" s="4">
        <v>126</v>
      </c>
      <c r="AJ644" s="8">
        <v>82.3</v>
      </c>
      <c r="AK644" s="9">
        <v>3.22</v>
      </c>
      <c r="AL644" s="10">
        <v>0</v>
      </c>
      <c r="AM644" s="8">
        <v>35.6</v>
      </c>
      <c r="AN644" s="4">
        <v>20100</v>
      </c>
      <c r="AO644" s="10">
        <v>0</v>
      </c>
      <c r="AP644" s="14">
        <v>39.2</v>
      </c>
      <c r="AQ644" s="7">
        <v>193</v>
      </c>
      <c r="AR644" s="14">
        <v>56.5</v>
      </c>
      <c r="AS644" s="7">
        <v>136</v>
      </c>
      <c r="AT644" s="10">
        <v>0</v>
      </c>
      <c r="AU644" s="10">
        <v>0</v>
      </c>
      <c r="AV644" s="10">
        <v>0</v>
      </c>
      <c r="AW644" s="10">
        <v>0</v>
      </c>
    </row>
    <row r="645" spans="1:49" s="16" customFormat="1" ht="12.75">
      <c r="A645" s="7" t="s">
        <v>238</v>
      </c>
      <c r="B645" s="4" t="s">
        <v>37</v>
      </c>
      <c r="C645" s="20" t="s">
        <v>83</v>
      </c>
      <c r="D645" s="8">
        <v>19</v>
      </c>
      <c r="E645" s="9">
        <v>5.57</v>
      </c>
      <c r="F645" s="8">
        <v>12.2</v>
      </c>
      <c r="G645" s="4">
        <v>0</v>
      </c>
      <c r="H645" s="7">
        <v>0</v>
      </c>
      <c r="I645" s="10">
        <v>4.01</v>
      </c>
      <c r="J645" s="7">
        <v>0</v>
      </c>
      <c r="K645" s="7">
        <v>0</v>
      </c>
      <c r="L645" s="11">
        <v>0.235</v>
      </c>
      <c r="M645" s="11">
        <v>0.35</v>
      </c>
      <c r="N645" s="7">
        <v>0</v>
      </c>
      <c r="O645" s="7">
        <v>0</v>
      </c>
      <c r="P645" s="10">
        <v>0</v>
      </c>
      <c r="Q645" s="28">
        <v>0.65</v>
      </c>
      <c r="R645" s="26">
        <v>0.875</v>
      </c>
      <c r="S645" s="27">
        <v>0.5625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5.72</v>
      </c>
      <c r="Z645" s="9">
        <v>0</v>
      </c>
      <c r="AA645" s="8">
        <v>46.2</v>
      </c>
      <c r="AB645" s="9">
        <v>0</v>
      </c>
      <c r="AC645" s="9">
        <v>0</v>
      </c>
      <c r="AD645" s="4">
        <v>130</v>
      </c>
      <c r="AE645" s="8">
        <v>24.7</v>
      </c>
      <c r="AF645" s="8">
        <v>21.3</v>
      </c>
      <c r="AG645" s="9">
        <v>4.82</v>
      </c>
      <c r="AH645" s="9">
        <v>3.76</v>
      </c>
      <c r="AI645" s="9">
        <v>2.98</v>
      </c>
      <c r="AJ645" s="9">
        <v>1.88</v>
      </c>
      <c r="AK645" s="12">
        <v>0.822</v>
      </c>
      <c r="AL645" s="10">
        <v>0</v>
      </c>
      <c r="AM645" s="12">
        <v>0.18</v>
      </c>
      <c r="AN645" s="4">
        <v>131</v>
      </c>
      <c r="AO645" s="10">
        <v>0</v>
      </c>
      <c r="AP645" s="14">
        <v>11.9</v>
      </c>
      <c r="AQ645" s="10">
        <v>4.17</v>
      </c>
      <c r="AR645" s="10">
        <v>3.91</v>
      </c>
      <c r="AS645" s="14">
        <v>12.2</v>
      </c>
      <c r="AT645" s="10">
        <v>0</v>
      </c>
      <c r="AU645" s="10">
        <v>0</v>
      </c>
      <c r="AV645" s="10">
        <v>0</v>
      </c>
      <c r="AW645" s="10">
        <v>0</v>
      </c>
    </row>
    <row r="646" spans="1:49" s="16" customFormat="1" ht="12.75">
      <c r="A646" s="7" t="s">
        <v>239</v>
      </c>
      <c r="B646" s="4" t="s">
        <v>37</v>
      </c>
      <c r="C646" s="20" t="s">
        <v>83</v>
      </c>
      <c r="D646" s="4">
        <v>190</v>
      </c>
      <c r="E646" s="8">
        <v>55.8</v>
      </c>
      <c r="F646" s="8">
        <v>14.4</v>
      </c>
      <c r="G646" s="4">
        <v>0</v>
      </c>
      <c r="H646" s="7">
        <v>0</v>
      </c>
      <c r="I646" s="14">
        <v>12.7</v>
      </c>
      <c r="J646" s="7">
        <v>0</v>
      </c>
      <c r="K646" s="7">
        <v>0</v>
      </c>
      <c r="L646" s="10">
        <v>1.06</v>
      </c>
      <c r="M646" s="10">
        <v>1.74</v>
      </c>
      <c r="N646" s="7">
        <v>0</v>
      </c>
      <c r="O646" s="7">
        <v>0</v>
      </c>
      <c r="P646" s="10">
        <v>0</v>
      </c>
      <c r="Q646" s="25">
        <v>2.33</v>
      </c>
      <c r="R646" s="26">
        <v>2.625</v>
      </c>
      <c r="S646" s="27">
        <v>1.375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3.65</v>
      </c>
      <c r="Z646" s="9">
        <v>0</v>
      </c>
      <c r="AA646" s="9">
        <v>9.16</v>
      </c>
      <c r="AB646" s="9">
        <v>0</v>
      </c>
      <c r="AC646" s="9">
        <v>0</v>
      </c>
      <c r="AD646" s="4">
        <v>1890</v>
      </c>
      <c r="AE646" s="4">
        <v>311</v>
      </c>
      <c r="AF646" s="4">
        <v>263</v>
      </c>
      <c r="AG646" s="9">
        <v>5.82</v>
      </c>
      <c r="AH646" s="4">
        <v>589</v>
      </c>
      <c r="AI646" s="4">
        <v>143</v>
      </c>
      <c r="AJ646" s="8">
        <v>93</v>
      </c>
      <c r="AK646" s="9">
        <v>3.25</v>
      </c>
      <c r="AL646" s="10">
        <v>0</v>
      </c>
      <c r="AM646" s="8">
        <v>48.8</v>
      </c>
      <c r="AN646" s="4">
        <v>23600</v>
      </c>
      <c r="AO646" s="10">
        <v>0</v>
      </c>
      <c r="AP646" s="14">
        <v>40.2</v>
      </c>
      <c r="AQ646" s="7">
        <v>222</v>
      </c>
      <c r="AR646" s="14">
        <v>64.1</v>
      </c>
      <c r="AS646" s="7">
        <v>156</v>
      </c>
      <c r="AT646" s="10">
        <v>0</v>
      </c>
      <c r="AU646" s="10">
        <v>0</v>
      </c>
      <c r="AV646" s="10">
        <v>0</v>
      </c>
      <c r="AW646" s="10">
        <v>0</v>
      </c>
    </row>
    <row r="647" spans="1:49" s="16" customFormat="1" ht="12.75">
      <c r="A647" s="7" t="s">
        <v>240</v>
      </c>
      <c r="B647" s="4" t="s">
        <v>37</v>
      </c>
      <c r="C647" s="20" t="s">
        <v>46</v>
      </c>
      <c r="D647" s="4">
        <v>210</v>
      </c>
      <c r="E647" s="8">
        <v>61.8</v>
      </c>
      <c r="F647" s="8">
        <v>14.7</v>
      </c>
      <c r="G647" s="4">
        <v>0</v>
      </c>
      <c r="H647" s="7">
        <v>0</v>
      </c>
      <c r="I647" s="14">
        <v>12.8</v>
      </c>
      <c r="J647" s="7">
        <v>0</v>
      </c>
      <c r="K647" s="7">
        <v>0</v>
      </c>
      <c r="L647" s="10">
        <v>1.18</v>
      </c>
      <c r="M647" s="10">
        <v>1.9</v>
      </c>
      <c r="N647" s="7">
        <v>0</v>
      </c>
      <c r="O647" s="7">
        <v>0</v>
      </c>
      <c r="P647" s="10">
        <v>0</v>
      </c>
      <c r="Q647" s="25">
        <v>2.5</v>
      </c>
      <c r="R647" s="26">
        <v>2.8125</v>
      </c>
      <c r="S647" s="27">
        <v>1.4375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3.37</v>
      </c>
      <c r="Z647" s="9">
        <v>0</v>
      </c>
      <c r="AA647" s="9">
        <v>8.23</v>
      </c>
      <c r="AB647" s="9">
        <v>0</v>
      </c>
      <c r="AC647" s="9">
        <v>0</v>
      </c>
      <c r="AD647" s="4">
        <v>2140</v>
      </c>
      <c r="AE647" s="4">
        <v>348</v>
      </c>
      <c r="AF647" s="4">
        <v>292</v>
      </c>
      <c r="AG647" s="9">
        <v>5.89</v>
      </c>
      <c r="AH647" s="4">
        <v>664</v>
      </c>
      <c r="AI647" s="4">
        <v>159</v>
      </c>
      <c r="AJ647" s="4">
        <v>104</v>
      </c>
      <c r="AK647" s="9">
        <v>3.28</v>
      </c>
      <c r="AL647" s="10">
        <v>0</v>
      </c>
      <c r="AM647" s="8">
        <v>64.7</v>
      </c>
      <c r="AN647" s="4">
        <v>27200</v>
      </c>
      <c r="AO647" s="10">
        <v>0</v>
      </c>
      <c r="AP647" s="14">
        <v>41</v>
      </c>
      <c r="AQ647" s="7">
        <v>249</v>
      </c>
      <c r="AR647" s="14">
        <v>70.6</v>
      </c>
      <c r="AS647" s="7">
        <v>173</v>
      </c>
      <c r="AT647" s="10">
        <v>0</v>
      </c>
      <c r="AU647" s="10">
        <v>0</v>
      </c>
      <c r="AV647" s="10">
        <v>0</v>
      </c>
      <c r="AW647" s="10">
        <v>0</v>
      </c>
    </row>
    <row r="648" spans="1:49" s="16" customFormat="1" ht="12.75">
      <c r="A648" s="7" t="s">
        <v>241</v>
      </c>
      <c r="B648" s="4" t="s">
        <v>37</v>
      </c>
      <c r="C648" s="20" t="s">
        <v>83</v>
      </c>
      <c r="D648" s="8">
        <v>22</v>
      </c>
      <c r="E648" s="9">
        <v>6.48</v>
      </c>
      <c r="F648" s="8">
        <v>12.3</v>
      </c>
      <c r="G648" s="4">
        <v>0</v>
      </c>
      <c r="H648" s="7">
        <v>0</v>
      </c>
      <c r="I648" s="10">
        <v>4.03</v>
      </c>
      <c r="J648" s="7">
        <v>0</v>
      </c>
      <c r="K648" s="7">
        <v>0</v>
      </c>
      <c r="L648" s="11">
        <v>0.26</v>
      </c>
      <c r="M648" s="11">
        <v>0.425</v>
      </c>
      <c r="N648" s="7">
        <v>0</v>
      </c>
      <c r="O648" s="7">
        <v>0</v>
      </c>
      <c r="P648" s="10">
        <v>0</v>
      </c>
      <c r="Q648" s="28">
        <v>0.725</v>
      </c>
      <c r="R648" s="26">
        <v>0.9375</v>
      </c>
      <c r="S648" s="27">
        <v>0.625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4.74</v>
      </c>
      <c r="Z648" s="9">
        <v>0</v>
      </c>
      <c r="AA648" s="8">
        <v>41.8</v>
      </c>
      <c r="AB648" s="9">
        <v>0</v>
      </c>
      <c r="AC648" s="9">
        <v>0</v>
      </c>
      <c r="AD648" s="4">
        <v>156</v>
      </c>
      <c r="AE648" s="8">
        <v>29.3</v>
      </c>
      <c r="AF648" s="8">
        <v>25.4</v>
      </c>
      <c r="AG648" s="9">
        <v>4.91</v>
      </c>
      <c r="AH648" s="9">
        <v>4.66</v>
      </c>
      <c r="AI648" s="9">
        <v>3.66</v>
      </c>
      <c r="AJ648" s="9">
        <v>2.31</v>
      </c>
      <c r="AK648" s="12">
        <v>0.848</v>
      </c>
      <c r="AL648" s="10">
        <v>0</v>
      </c>
      <c r="AM648" s="12">
        <v>0.293</v>
      </c>
      <c r="AN648" s="4">
        <v>164</v>
      </c>
      <c r="AO648" s="10">
        <v>0</v>
      </c>
      <c r="AP648" s="14">
        <v>12</v>
      </c>
      <c r="AQ648" s="10">
        <v>5.12</v>
      </c>
      <c r="AR648" s="10">
        <v>4.76</v>
      </c>
      <c r="AS648" s="14">
        <v>14.4</v>
      </c>
      <c r="AT648" s="10">
        <v>0</v>
      </c>
      <c r="AU648" s="10">
        <v>0</v>
      </c>
      <c r="AV648" s="10">
        <v>0</v>
      </c>
      <c r="AW648" s="10">
        <v>0</v>
      </c>
    </row>
    <row r="649" spans="1:49" s="16" customFormat="1" ht="12.75">
      <c r="A649" s="7" t="s">
        <v>242</v>
      </c>
      <c r="B649" s="4" t="s">
        <v>37</v>
      </c>
      <c r="C649" s="20" t="s">
        <v>46</v>
      </c>
      <c r="D649" s="4">
        <v>230</v>
      </c>
      <c r="E649" s="8">
        <v>67.7</v>
      </c>
      <c r="F649" s="8">
        <v>15.1</v>
      </c>
      <c r="G649" s="4">
        <v>0</v>
      </c>
      <c r="H649" s="7">
        <v>0</v>
      </c>
      <c r="I649" s="14">
        <v>12.9</v>
      </c>
      <c r="J649" s="7">
        <v>0</v>
      </c>
      <c r="K649" s="7">
        <v>0</v>
      </c>
      <c r="L649" s="10">
        <v>1.29</v>
      </c>
      <c r="M649" s="10">
        <v>2.07</v>
      </c>
      <c r="N649" s="7">
        <v>0</v>
      </c>
      <c r="O649" s="7">
        <v>0</v>
      </c>
      <c r="P649" s="10">
        <v>0</v>
      </c>
      <c r="Q649" s="25">
        <v>2.67</v>
      </c>
      <c r="R649" s="26">
        <v>2.9375</v>
      </c>
      <c r="S649" s="27">
        <v>1.5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3.11</v>
      </c>
      <c r="Z649" s="9">
        <v>0</v>
      </c>
      <c r="AA649" s="9">
        <v>7.56</v>
      </c>
      <c r="AB649" s="9">
        <v>0</v>
      </c>
      <c r="AC649" s="9">
        <v>0</v>
      </c>
      <c r="AD649" s="4">
        <v>2420</v>
      </c>
      <c r="AE649" s="4">
        <v>386</v>
      </c>
      <c r="AF649" s="4">
        <v>321</v>
      </c>
      <c r="AG649" s="9">
        <v>5.97</v>
      </c>
      <c r="AH649" s="4">
        <v>742</v>
      </c>
      <c r="AI649" s="4">
        <v>177</v>
      </c>
      <c r="AJ649" s="4">
        <v>115</v>
      </c>
      <c r="AK649" s="9">
        <v>3.31</v>
      </c>
      <c r="AL649" s="10">
        <v>0</v>
      </c>
      <c r="AM649" s="8">
        <v>83.8</v>
      </c>
      <c r="AN649" s="4">
        <v>31200</v>
      </c>
      <c r="AO649" s="10">
        <v>0</v>
      </c>
      <c r="AP649" s="14">
        <v>42</v>
      </c>
      <c r="AQ649" s="7">
        <v>281</v>
      </c>
      <c r="AR649" s="14">
        <v>78.3</v>
      </c>
      <c r="AS649" s="7">
        <v>193</v>
      </c>
      <c r="AT649" s="10">
        <v>0</v>
      </c>
      <c r="AU649" s="10">
        <v>0</v>
      </c>
      <c r="AV649" s="10">
        <v>0</v>
      </c>
      <c r="AW649" s="10">
        <v>0</v>
      </c>
    </row>
    <row r="650" spans="1:49" s="16" customFormat="1" ht="12.75">
      <c r="A650" s="7" t="s">
        <v>243</v>
      </c>
      <c r="B650" s="4" t="s">
        <v>37</v>
      </c>
      <c r="C650" s="20" t="s">
        <v>46</v>
      </c>
      <c r="D650" s="4">
        <v>252</v>
      </c>
      <c r="E650" s="8">
        <v>74</v>
      </c>
      <c r="F650" s="8">
        <v>15.4</v>
      </c>
      <c r="G650" s="4">
        <v>0</v>
      </c>
      <c r="H650" s="7">
        <v>0</v>
      </c>
      <c r="I650" s="14">
        <v>13</v>
      </c>
      <c r="J650" s="7">
        <v>0</v>
      </c>
      <c r="K650" s="7">
        <v>0</v>
      </c>
      <c r="L650" s="10">
        <v>1.4</v>
      </c>
      <c r="M650" s="10">
        <v>2.25</v>
      </c>
      <c r="N650" s="7">
        <v>0</v>
      </c>
      <c r="O650" s="7">
        <v>0</v>
      </c>
      <c r="P650" s="10">
        <v>0</v>
      </c>
      <c r="Q650" s="25">
        <v>2.85</v>
      </c>
      <c r="R650" s="26">
        <v>3.125</v>
      </c>
      <c r="S650" s="27">
        <v>1.5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2.89</v>
      </c>
      <c r="Z650" s="9">
        <v>0</v>
      </c>
      <c r="AA650" s="9">
        <v>6.96</v>
      </c>
      <c r="AB650" s="9">
        <v>0</v>
      </c>
      <c r="AC650" s="9">
        <v>0</v>
      </c>
      <c r="AD650" s="4">
        <v>2720</v>
      </c>
      <c r="AE650" s="4">
        <v>428</v>
      </c>
      <c r="AF650" s="4">
        <v>353</v>
      </c>
      <c r="AG650" s="9">
        <v>6.06</v>
      </c>
      <c r="AH650" s="4">
        <v>828</v>
      </c>
      <c r="AI650" s="4">
        <v>196</v>
      </c>
      <c r="AJ650" s="4">
        <v>127</v>
      </c>
      <c r="AK650" s="9">
        <v>3.34</v>
      </c>
      <c r="AL650" s="10">
        <v>0</v>
      </c>
      <c r="AM650" s="4">
        <v>108</v>
      </c>
      <c r="AN650" s="4">
        <v>35800</v>
      </c>
      <c r="AO650" s="10">
        <v>0</v>
      </c>
      <c r="AP650" s="14">
        <v>42.7</v>
      </c>
      <c r="AQ650" s="7">
        <v>313</v>
      </c>
      <c r="AR650" s="14">
        <v>85.8</v>
      </c>
      <c r="AS650" s="7">
        <v>213</v>
      </c>
      <c r="AT650" s="10">
        <v>0</v>
      </c>
      <c r="AU650" s="10">
        <v>0</v>
      </c>
      <c r="AV650" s="10">
        <v>0</v>
      </c>
      <c r="AW650" s="10">
        <v>0</v>
      </c>
    </row>
    <row r="651" spans="1:49" s="16" customFormat="1" ht="12.75">
      <c r="A651" s="7" t="s">
        <v>244</v>
      </c>
      <c r="B651" s="4" t="s">
        <v>37</v>
      </c>
      <c r="C651" s="20" t="s">
        <v>83</v>
      </c>
      <c r="D651" s="8">
        <v>26</v>
      </c>
      <c r="E651" s="9">
        <v>7.65</v>
      </c>
      <c r="F651" s="8">
        <v>12.2</v>
      </c>
      <c r="G651" s="4">
        <v>0</v>
      </c>
      <c r="H651" s="7">
        <v>0</v>
      </c>
      <c r="I651" s="10">
        <v>6.49</v>
      </c>
      <c r="J651" s="7">
        <v>0</v>
      </c>
      <c r="K651" s="7">
        <v>0</v>
      </c>
      <c r="L651" s="11">
        <v>0.23</v>
      </c>
      <c r="M651" s="11">
        <v>0.38</v>
      </c>
      <c r="N651" s="7">
        <v>0</v>
      </c>
      <c r="O651" s="7">
        <v>0</v>
      </c>
      <c r="P651" s="10">
        <v>0</v>
      </c>
      <c r="Q651" s="28">
        <v>0.68</v>
      </c>
      <c r="R651" s="26">
        <v>1.0625</v>
      </c>
      <c r="S651" s="27">
        <v>0.75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8.54</v>
      </c>
      <c r="Z651" s="9">
        <v>0</v>
      </c>
      <c r="AA651" s="8">
        <v>47.2</v>
      </c>
      <c r="AB651" s="9">
        <v>0</v>
      </c>
      <c r="AC651" s="9">
        <v>0</v>
      </c>
      <c r="AD651" s="4">
        <v>204</v>
      </c>
      <c r="AE651" s="8">
        <v>37.2</v>
      </c>
      <c r="AF651" s="8">
        <v>33.4</v>
      </c>
      <c r="AG651" s="9">
        <v>5.17</v>
      </c>
      <c r="AH651" s="8">
        <v>17.3</v>
      </c>
      <c r="AI651" s="9">
        <v>8.17</v>
      </c>
      <c r="AJ651" s="9">
        <v>5.34</v>
      </c>
      <c r="AK651" s="9">
        <v>1.51</v>
      </c>
      <c r="AL651" s="10">
        <v>0</v>
      </c>
      <c r="AM651" s="12">
        <v>0.3</v>
      </c>
      <c r="AN651" s="4">
        <v>607</v>
      </c>
      <c r="AO651" s="10">
        <v>0</v>
      </c>
      <c r="AP651" s="14">
        <v>19.2</v>
      </c>
      <c r="AQ651" s="14">
        <v>11.8</v>
      </c>
      <c r="AR651" s="10">
        <v>7.03</v>
      </c>
      <c r="AS651" s="14">
        <v>18.3</v>
      </c>
      <c r="AT651" s="10">
        <v>0</v>
      </c>
      <c r="AU651" s="10">
        <v>0</v>
      </c>
      <c r="AV651" s="10">
        <v>0</v>
      </c>
      <c r="AW651" s="10">
        <v>0</v>
      </c>
    </row>
    <row r="652" spans="1:49" s="16" customFormat="1" ht="12.75">
      <c r="A652" s="7" t="s">
        <v>245</v>
      </c>
      <c r="B652" s="4" t="s">
        <v>37</v>
      </c>
      <c r="C652" s="20" t="s">
        <v>46</v>
      </c>
      <c r="D652" s="4">
        <v>279</v>
      </c>
      <c r="E652" s="8">
        <v>81.9</v>
      </c>
      <c r="F652" s="8">
        <v>15.9</v>
      </c>
      <c r="G652" s="4">
        <v>0</v>
      </c>
      <c r="H652" s="7">
        <v>0</v>
      </c>
      <c r="I652" s="14">
        <v>13.1</v>
      </c>
      <c r="J652" s="7">
        <v>0</v>
      </c>
      <c r="K652" s="7">
        <v>0</v>
      </c>
      <c r="L652" s="10">
        <v>1.53</v>
      </c>
      <c r="M652" s="10">
        <v>2.47</v>
      </c>
      <c r="N652" s="7">
        <v>0</v>
      </c>
      <c r="O652" s="7">
        <v>0</v>
      </c>
      <c r="P652" s="10">
        <v>0</v>
      </c>
      <c r="Q652" s="25">
        <v>3.07</v>
      </c>
      <c r="R652" s="26">
        <v>3.375</v>
      </c>
      <c r="S652" s="27">
        <v>1.625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2.66</v>
      </c>
      <c r="Z652" s="9">
        <v>0</v>
      </c>
      <c r="AA652" s="9">
        <v>6.35</v>
      </c>
      <c r="AB652" s="9">
        <v>0</v>
      </c>
      <c r="AC652" s="9">
        <v>0</v>
      </c>
      <c r="AD652" s="4">
        <v>3110</v>
      </c>
      <c r="AE652" s="4">
        <v>481</v>
      </c>
      <c r="AF652" s="4">
        <v>393</v>
      </c>
      <c r="AG652" s="9">
        <v>6.16</v>
      </c>
      <c r="AH652" s="4">
        <v>937</v>
      </c>
      <c r="AI652" s="4">
        <v>220</v>
      </c>
      <c r="AJ652" s="4">
        <v>143</v>
      </c>
      <c r="AK652" s="9">
        <v>3.38</v>
      </c>
      <c r="AL652" s="10">
        <v>0</v>
      </c>
      <c r="AM652" s="4">
        <v>143</v>
      </c>
      <c r="AN652" s="4">
        <v>42000</v>
      </c>
      <c r="AO652" s="10">
        <v>0</v>
      </c>
      <c r="AP652" s="14">
        <v>44</v>
      </c>
      <c r="AQ652" s="7">
        <v>356</v>
      </c>
      <c r="AR652" s="14">
        <v>96</v>
      </c>
      <c r="AS652" s="7">
        <v>240</v>
      </c>
      <c r="AT652" s="10">
        <v>0</v>
      </c>
      <c r="AU652" s="10">
        <v>0</v>
      </c>
      <c r="AV652" s="10">
        <v>0</v>
      </c>
      <c r="AW652" s="10">
        <v>0</v>
      </c>
    </row>
    <row r="653" spans="1:49" s="16" customFormat="1" ht="12.75">
      <c r="A653" s="7" t="s">
        <v>246</v>
      </c>
      <c r="B653" s="4" t="s">
        <v>37</v>
      </c>
      <c r="C653" s="20" t="s">
        <v>83</v>
      </c>
      <c r="D653" s="8">
        <v>30</v>
      </c>
      <c r="E653" s="9">
        <v>8.79</v>
      </c>
      <c r="F653" s="8">
        <v>12.3</v>
      </c>
      <c r="G653" s="4">
        <v>0</v>
      </c>
      <c r="H653" s="7">
        <v>0</v>
      </c>
      <c r="I653" s="10">
        <v>6.52</v>
      </c>
      <c r="J653" s="7">
        <v>0</v>
      </c>
      <c r="K653" s="7">
        <v>0</v>
      </c>
      <c r="L653" s="11">
        <v>0.26</v>
      </c>
      <c r="M653" s="11">
        <v>0.44</v>
      </c>
      <c r="N653" s="7">
        <v>0</v>
      </c>
      <c r="O653" s="7">
        <v>0</v>
      </c>
      <c r="P653" s="10">
        <v>0</v>
      </c>
      <c r="Q653" s="28">
        <v>0.74</v>
      </c>
      <c r="R653" s="26">
        <v>1.125</v>
      </c>
      <c r="S653" s="27">
        <v>0.75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7.41</v>
      </c>
      <c r="Z653" s="9">
        <v>0</v>
      </c>
      <c r="AA653" s="8">
        <v>41.8</v>
      </c>
      <c r="AB653" s="9">
        <v>0</v>
      </c>
      <c r="AC653" s="9">
        <v>0</v>
      </c>
      <c r="AD653" s="4">
        <v>238</v>
      </c>
      <c r="AE653" s="8">
        <v>43.1</v>
      </c>
      <c r="AF653" s="8">
        <v>38.6</v>
      </c>
      <c r="AG653" s="9">
        <v>5.21</v>
      </c>
      <c r="AH653" s="8">
        <v>20.3</v>
      </c>
      <c r="AI653" s="9">
        <v>9.56</v>
      </c>
      <c r="AJ653" s="9">
        <v>6.24</v>
      </c>
      <c r="AK653" s="9">
        <v>1.52</v>
      </c>
      <c r="AL653" s="10">
        <v>0</v>
      </c>
      <c r="AM653" s="12">
        <v>0.457</v>
      </c>
      <c r="AN653" s="4">
        <v>720</v>
      </c>
      <c r="AO653" s="10">
        <v>0</v>
      </c>
      <c r="AP653" s="14">
        <v>19.3</v>
      </c>
      <c r="AQ653" s="14">
        <v>13.9</v>
      </c>
      <c r="AR653" s="10">
        <v>8.17</v>
      </c>
      <c r="AS653" s="14">
        <v>21.3</v>
      </c>
      <c r="AT653" s="10">
        <v>0</v>
      </c>
      <c r="AU653" s="10">
        <v>0</v>
      </c>
      <c r="AV653" s="10">
        <v>0</v>
      </c>
      <c r="AW653" s="10">
        <v>0</v>
      </c>
    </row>
    <row r="654" spans="1:49" s="16" customFormat="1" ht="12.75">
      <c r="A654" s="7" t="s">
        <v>247</v>
      </c>
      <c r="B654" s="4" t="s">
        <v>37</v>
      </c>
      <c r="C654" s="20" t="s">
        <v>46</v>
      </c>
      <c r="D654" s="4">
        <v>305</v>
      </c>
      <c r="E654" s="8">
        <v>89.6</v>
      </c>
      <c r="F654" s="8">
        <v>16.3</v>
      </c>
      <c r="G654" s="4">
        <v>0</v>
      </c>
      <c r="H654" s="7">
        <v>0</v>
      </c>
      <c r="I654" s="14">
        <v>13.2</v>
      </c>
      <c r="J654" s="7">
        <v>0</v>
      </c>
      <c r="K654" s="7">
        <v>0</v>
      </c>
      <c r="L654" s="10">
        <v>1.63</v>
      </c>
      <c r="M654" s="10">
        <v>2.71</v>
      </c>
      <c r="N654" s="7">
        <v>0</v>
      </c>
      <c r="O654" s="7">
        <v>0</v>
      </c>
      <c r="P654" s="10">
        <v>0</v>
      </c>
      <c r="Q654" s="25">
        <v>3.3</v>
      </c>
      <c r="R654" s="26">
        <v>3.625</v>
      </c>
      <c r="S654" s="27">
        <v>1.625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2.45</v>
      </c>
      <c r="Z654" s="9">
        <v>0</v>
      </c>
      <c r="AA654" s="9">
        <v>5.98</v>
      </c>
      <c r="AB654" s="9">
        <v>0</v>
      </c>
      <c r="AC654" s="9">
        <v>0</v>
      </c>
      <c r="AD654" s="4">
        <v>3550</v>
      </c>
      <c r="AE654" s="4">
        <v>537</v>
      </c>
      <c r="AF654" s="4">
        <v>435</v>
      </c>
      <c r="AG654" s="9">
        <v>6.29</v>
      </c>
      <c r="AH654" s="4">
        <v>1050</v>
      </c>
      <c r="AI654" s="4">
        <v>244</v>
      </c>
      <c r="AJ654" s="4">
        <v>159</v>
      </c>
      <c r="AK654" s="9">
        <v>3.42</v>
      </c>
      <c r="AL654" s="10">
        <v>0</v>
      </c>
      <c r="AM654" s="4">
        <v>185</v>
      </c>
      <c r="AN654" s="4">
        <v>48600</v>
      </c>
      <c r="AO654" s="10">
        <v>0</v>
      </c>
      <c r="AP654" s="14">
        <v>44.8</v>
      </c>
      <c r="AQ654" s="7">
        <v>401</v>
      </c>
      <c r="AR654" s="7">
        <v>107</v>
      </c>
      <c r="AS654" s="7">
        <v>267</v>
      </c>
      <c r="AT654" s="10">
        <v>0</v>
      </c>
      <c r="AU654" s="10">
        <v>0</v>
      </c>
      <c r="AV654" s="10">
        <v>0</v>
      </c>
      <c r="AW654" s="10">
        <v>0</v>
      </c>
    </row>
    <row r="655" spans="1:49" s="16" customFormat="1" ht="12.75">
      <c r="A655" s="7" t="s">
        <v>248</v>
      </c>
      <c r="B655" s="4" t="s">
        <v>37</v>
      </c>
      <c r="C655" s="20" t="s">
        <v>46</v>
      </c>
      <c r="D655" s="4">
        <v>336</v>
      </c>
      <c r="E655" s="8">
        <v>98.8</v>
      </c>
      <c r="F655" s="8">
        <v>16.8</v>
      </c>
      <c r="G655" s="4">
        <v>0</v>
      </c>
      <c r="H655" s="7">
        <v>0</v>
      </c>
      <c r="I655" s="14">
        <v>13.4</v>
      </c>
      <c r="J655" s="7">
        <v>0</v>
      </c>
      <c r="K655" s="7">
        <v>0</v>
      </c>
      <c r="L655" s="10">
        <v>1.78</v>
      </c>
      <c r="M655" s="10">
        <v>2.96</v>
      </c>
      <c r="N655" s="7">
        <v>0</v>
      </c>
      <c r="O655" s="7">
        <v>0</v>
      </c>
      <c r="P655" s="10">
        <v>0</v>
      </c>
      <c r="Q655" s="25">
        <v>3.55</v>
      </c>
      <c r="R655" s="26">
        <v>3.875</v>
      </c>
      <c r="S655" s="27">
        <v>1.6875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2.26</v>
      </c>
      <c r="Z655" s="9">
        <v>0</v>
      </c>
      <c r="AA655" s="9">
        <v>5.47</v>
      </c>
      <c r="AB655" s="9">
        <v>0</v>
      </c>
      <c r="AC655" s="9">
        <v>0</v>
      </c>
      <c r="AD655" s="4">
        <v>4060</v>
      </c>
      <c r="AE655" s="4">
        <v>603</v>
      </c>
      <c r="AF655" s="4">
        <v>483</v>
      </c>
      <c r="AG655" s="9">
        <v>6.41</v>
      </c>
      <c r="AH655" s="4">
        <v>1190</v>
      </c>
      <c r="AI655" s="4">
        <v>274</v>
      </c>
      <c r="AJ655" s="4">
        <v>177</v>
      </c>
      <c r="AK655" s="9">
        <v>3.47</v>
      </c>
      <c r="AL655" s="10">
        <v>0</v>
      </c>
      <c r="AM655" s="4">
        <v>243</v>
      </c>
      <c r="AN655" s="4">
        <v>57000</v>
      </c>
      <c r="AO655" s="10">
        <v>0</v>
      </c>
      <c r="AP655" s="14">
        <v>46.4</v>
      </c>
      <c r="AQ655" s="7">
        <v>460</v>
      </c>
      <c r="AR655" s="7">
        <v>119</v>
      </c>
      <c r="AS655" s="7">
        <v>301</v>
      </c>
      <c r="AT655" s="10">
        <v>0</v>
      </c>
      <c r="AU655" s="10">
        <v>0</v>
      </c>
      <c r="AV655" s="10">
        <v>0</v>
      </c>
      <c r="AW655" s="10">
        <v>0</v>
      </c>
    </row>
    <row r="656" spans="1:49" s="16" customFormat="1" ht="12.75">
      <c r="A656" s="7" t="s">
        <v>249</v>
      </c>
      <c r="B656" s="4" t="s">
        <v>37</v>
      </c>
      <c r="C656" s="20" t="s">
        <v>83</v>
      </c>
      <c r="D656" s="8">
        <v>35</v>
      </c>
      <c r="E656" s="8">
        <v>10.3</v>
      </c>
      <c r="F656" s="8">
        <v>12.5</v>
      </c>
      <c r="G656" s="4">
        <v>0</v>
      </c>
      <c r="H656" s="7">
        <v>0</v>
      </c>
      <c r="I656" s="10">
        <v>6.56</v>
      </c>
      <c r="J656" s="7">
        <v>0</v>
      </c>
      <c r="K656" s="7">
        <v>0</v>
      </c>
      <c r="L656" s="11">
        <v>0.3</v>
      </c>
      <c r="M656" s="11">
        <v>0.52</v>
      </c>
      <c r="N656" s="7">
        <v>0</v>
      </c>
      <c r="O656" s="7">
        <v>0</v>
      </c>
      <c r="P656" s="10">
        <v>0</v>
      </c>
      <c r="Q656" s="28">
        <v>0.82</v>
      </c>
      <c r="R656" s="26">
        <v>1.1875</v>
      </c>
      <c r="S656" s="27">
        <v>0.75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6.31</v>
      </c>
      <c r="Z656" s="9">
        <v>0</v>
      </c>
      <c r="AA656" s="8">
        <v>36.2</v>
      </c>
      <c r="AB656" s="9">
        <v>0</v>
      </c>
      <c r="AC656" s="9">
        <v>0</v>
      </c>
      <c r="AD656" s="4">
        <v>285</v>
      </c>
      <c r="AE656" s="8">
        <v>51.2</v>
      </c>
      <c r="AF656" s="8">
        <v>45.6</v>
      </c>
      <c r="AG656" s="9">
        <v>5.25</v>
      </c>
      <c r="AH656" s="8">
        <v>24.5</v>
      </c>
      <c r="AI656" s="8">
        <v>11.5</v>
      </c>
      <c r="AJ656" s="9">
        <v>7.47</v>
      </c>
      <c r="AK656" s="9">
        <v>1.54</v>
      </c>
      <c r="AL656" s="10">
        <v>0</v>
      </c>
      <c r="AM656" s="12">
        <v>0.741</v>
      </c>
      <c r="AN656" s="4">
        <v>879</v>
      </c>
      <c r="AO656" s="10">
        <v>0</v>
      </c>
      <c r="AP656" s="14">
        <v>19.6</v>
      </c>
      <c r="AQ656" s="14">
        <v>16.8</v>
      </c>
      <c r="AR656" s="10">
        <v>9.75</v>
      </c>
      <c r="AS656" s="14">
        <v>25.4</v>
      </c>
      <c r="AT656" s="10">
        <v>0</v>
      </c>
      <c r="AU656" s="10">
        <v>0</v>
      </c>
      <c r="AV656" s="10">
        <v>0</v>
      </c>
      <c r="AW656" s="10">
        <v>0</v>
      </c>
    </row>
    <row r="657" spans="1:49" s="16" customFormat="1" ht="12.75">
      <c r="A657" s="7" t="s">
        <v>250</v>
      </c>
      <c r="B657" s="4" t="s">
        <v>37</v>
      </c>
      <c r="C657" s="20" t="s">
        <v>83</v>
      </c>
      <c r="D657" s="8">
        <v>40</v>
      </c>
      <c r="E657" s="8">
        <v>11.7</v>
      </c>
      <c r="F657" s="8">
        <v>11.9</v>
      </c>
      <c r="G657" s="4">
        <v>0</v>
      </c>
      <c r="H657" s="7">
        <v>0</v>
      </c>
      <c r="I657" s="10">
        <v>8.01</v>
      </c>
      <c r="J657" s="7">
        <v>0</v>
      </c>
      <c r="K657" s="7">
        <v>0</v>
      </c>
      <c r="L657" s="11">
        <v>0.295</v>
      </c>
      <c r="M657" s="11">
        <v>0.515</v>
      </c>
      <c r="N657" s="7">
        <v>0</v>
      </c>
      <c r="O657" s="7">
        <v>0</v>
      </c>
      <c r="P657" s="10">
        <v>0</v>
      </c>
      <c r="Q657" s="25">
        <v>1.02</v>
      </c>
      <c r="R657" s="26">
        <v>1.375</v>
      </c>
      <c r="S657" s="27">
        <v>0.875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7.77</v>
      </c>
      <c r="Z657" s="9">
        <v>0</v>
      </c>
      <c r="AA657" s="8">
        <v>33.6</v>
      </c>
      <c r="AB657" s="9">
        <v>0</v>
      </c>
      <c r="AC657" s="9">
        <v>0</v>
      </c>
      <c r="AD657" s="4">
        <v>307</v>
      </c>
      <c r="AE657" s="8">
        <v>57</v>
      </c>
      <c r="AF657" s="8">
        <v>51.5</v>
      </c>
      <c r="AG657" s="9">
        <v>5.13</v>
      </c>
      <c r="AH657" s="8">
        <v>44.1</v>
      </c>
      <c r="AI657" s="8">
        <v>16.8</v>
      </c>
      <c r="AJ657" s="8">
        <v>11</v>
      </c>
      <c r="AK657" s="9">
        <v>1.94</v>
      </c>
      <c r="AL657" s="10">
        <v>0</v>
      </c>
      <c r="AM657" s="12">
        <v>0.906</v>
      </c>
      <c r="AN657" s="4">
        <v>1440</v>
      </c>
      <c r="AO657" s="10">
        <v>0</v>
      </c>
      <c r="AP657" s="14">
        <v>22.8</v>
      </c>
      <c r="AQ657" s="14">
        <v>23.5</v>
      </c>
      <c r="AR657" s="14">
        <v>11.3</v>
      </c>
      <c r="AS657" s="14">
        <v>27.8</v>
      </c>
      <c r="AT657" s="10">
        <v>0</v>
      </c>
      <c r="AU657" s="10">
        <v>0</v>
      </c>
      <c r="AV657" s="10">
        <v>0</v>
      </c>
      <c r="AW657" s="10">
        <v>0</v>
      </c>
    </row>
    <row r="658" spans="1:49" s="16" customFormat="1" ht="12.75">
      <c r="A658" s="7" t="s">
        <v>251</v>
      </c>
      <c r="B658" s="4" t="s">
        <v>37</v>
      </c>
      <c r="C658" s="20" t="s">
        <v>83</v>
      </c>
      <c r="D658" s="8">
        <v>45</v>
      </c>
      <c r="E658" s="8">
        <v>13.1</v>
      </c>
      <c r="F658" s="8">
        <v>12.1</v>
      </c>
      <c r="G658" s="4">
        <v>0</v>
      </c>
      <c r="H658" s="7">
        <v>0</v>
      </c>
      <c r="I658" s="10">
        <v>8.05</v>
      </c>
      <c r="J658" s="7">
        <v>0</v>
      </c>
      <c r="K658" s="7">
        <v>0</v>
      </c>
      <c r="L658" s="11">
        <v>0.335</v>
      </c>
      <c r="M658" s="11">
        <v>0.575</v>
      </c>
      <c r="N658" s="7">
        <v>0</v>
      </c>
      <c r="O658" s="7">
        <v>0</v>
      </c>
      <c r="P658" s="10">
        <v>0</v>
      </c>
      <c r="Q658" s="25">
        <v>1.08</v>
      </c>
      <c r="R658" s="26">
        <v>1.375</v>
      </c>
      <c r="S658" s="27">
        <v>0.9375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7</v>
      </c>
      <c r="Z658" s="9">
        <v>0</v>
      </c>
      <c r="AA658" s="8">
        <v>29.6</v>
      </c>
      <c r="AB658" s="9">
        <v>0</v>
      </c>
      <c r="AC658" s="9">
        <v>0</v>
      </c>
      <c r="AD658" s="4">
        <v>348</v>
      </c>
      <c r="AE658" s="8">
        <v>64.2</v>
      </c>
      <c r="AF658" s="8">
        <v>57.7</v>
      </c>
      <c r="AG658" s="9">
        <v>5.15</v>
      </c>
      <c r="AH658" s="8">
        <v>50</v>
      </c>
      <c r="AI658" s="8">
        <v>19</v>
      </c>
      <c r="AJ658" s="8">
        <v>12.4</v>
      </c>
      <c r="AK658" s="9">
        <v>1.95</v>
      </c>
      <c r="AL658" s="10">
        <v>0</v>
      </c>
      <c r="AM658" s="9">
        <v>1.26</v>
      </c>
      <c r="AN658" s="4">
        <v>1650</v>
      </c>
      <c r="AO658" s="10">
        <v>0</v>
      </c>
      <c r="AP658" s="14">
        <v>23.2</v>
      </c>
      <c r="AQ658" s="14">
        <v>26.8</v>
      </c>
      <c r="AR658" s="14">
        <v>12.8</v>
      </c>
      <c r="AS658" s="14">
        <v>31.7</v>
      </c>
      <c r="AT658" s="10">
        <v>0</v>
      </c>
      <c r="AU658" s="10">
        <v>0</v>
      </c>
      <c r="AV658" s="10">
        <v>0</v>
      </c>
      <c r="AW658" s="10">
        <v>0</v>
      </c>
    </row>
    <row r="659" spans="1:49" s="16" customFormat="1" ht="12.75">
      <c r="A659" s="7" t="s">
        <v>252</v>
      </c>
      <c r="B659" s="4" t="s">
        <v>37</v>
      </c>
      <c r="C659" s="20" t="s">
        <v>83</v>
      </c>
      <c r="D659" s="8">
        <v>50</v>
      </c>
      <c r="E659" s="8">
        <v>14.6</v>
      </c>
      <c r="F659" s="8">
        <v>12.2</v>
      </c>
      <c r="G659" s="4">
        <v>0</v>
      </c>
      <c r="H659" s="7">
        <v>0</v>
      </c>
      <c r="I659" s="10">
        <v>8.08</v>
      </c>
      <c r="J659" s="7">
        <v>0</v>
      </c>
      <c r="K659" s="7">
        <v>0</v>
      </c>
      <c r="L659" s="11">
        <v>0.37</v>
      </c>
      <c r="M659" s="11">
        <v>0.64</v>
      </c>
      <c r="N659" s="7">
        <v>0</v>
      </c>
      <c r="O659" s="7">
        <v>0</v>
      </c>
      <c r="P659" s="10">
        <v>0</v>
      </c>
      <c r="Q659" s="25">
        <v>1.14</v>
      </c>
      <c r="R659" s="26">
        <v>1.5</v>
      </c>
      <c r="S659" s="27">
        <v>0.9375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6.31</v>
      </c>
      <c r="Z659" s="9">
        <v>0</v>
      </c>
      <c r="AA659" s="8">
        <v>26.8</v>
      </c>
      <c r="AB659" s="9">
        <v>0</v>
      </c>
      <c r="AC659" s="9">
        <v>0</v>
      </c>
      <c r="AD659" s="4">
        <v>391</v>
      </c>
      <c r="AE659" s="8">
        <v>71.9</v>
      </c>
      <c r="AF659" s="8">
        <v>64.2</v>
      </c>
      <c r="AG659" s="9">
        <v>5.18</v>
      </c>
      <c r="AH659" s="8">
        <v>56.3</v>
      </c>
      <c r="AI659" s="8">
        <v>21.3</v>
      </c>
      <c r="AJ659" s="8">
        <v>13.9</v>
      </c>
      <c r="AK659" s="9">
        <v>1.96</v>
      </c>
      <c r="AL659" s="10">
        <v>0</v>
      </c>
      <c r="AM659" s="9">
        <v>1.71</v>
      </c>
      <c r="AN659" s="4">
        <v>1880</v>
      </c>
      <c r="AO659" s="10">
        <v>0</v>
      </c>
      <c r="AP659" s="14">
        <v>23.4</v>
      </c>
      <c r="AQ659" s="14">
        <v>30.2</v>
      </c>
      <c r="AR659" s="14">
        <v>14.3</v>
      </c>
      <c r="AS659" s="14">
        <v>35.4</v>
      </c>
      <c r="AT659" s="10">
        <v>0</v>
      </c>
      <c r="AU659" s="10">
        <v>0</v>
      </c>
      <c r="AV659" s="10">
        <v>0</v>
      </c>
      <c r="AW659" s="10">
        <v>0</v>
      </c>
    </row>
    <row r="660" spans="1:49" s="16" customFormat="1" ht="12.75">
      <c r="A660" s="7" t="s">
        <v>253</v>
      </c>
      <c r="B660" s="4" t="s">
        <v>37</v>
      </c>
      <c r="C660" s="20" t="s">
        <v>83</v>
      </c>
      <c r="D660" s="8">
        <v>53</v>
      </c>
      <c r="E660" s="8">
        <v>15.6</v>
      </c>
      <c r="F660" s="8">
        <v>12.1</v>
      </c>
      <c r="G660" s="4">
        <v>0</v>
      </c>
      <c r="H660" s="7">
        <v>0</v>
      </c>
      <c r="I660" s="14">
        <v>10</v>
      </c>
      <c r="J660" s="7">
        <v>0</v>
      </c>
      <c r="K660" s="7">
        <v>0</v>
      </c>
      <c r="L660" s="11">
        <v>0.345</v>
      </c>
      <c r="M660" s="11">
        <v>0.575</v>
      </c>
      <c r="N660" s="7">
        <v>0</v>
      </c>
      <c r="O660" s="7">
        <v>0</v>
      </c>
      <c r="P660" s="10">
        <v>0</v>
      </c>
      <c r="Q660" s="25">
        <v>1.18</v>
      </c>
      <c r="R660" s="26">
        <v>1.375</v>
      </c>
      <c r="S660" s="27">
        <v>0.9375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8.69</v>
      </c>
      <c r="Z660" s="9">
        <v>0</v>
      </c>
      <c r="AA660" s="8">
        <v>28.1</v>
      </c>
      <c r="AB660" s="9">
        <v>0</v>
      </c>
      <c r="AC660" s="9">
        <v>0</v>
      </c>
      <c r="AD660" s="4">
        <v>425</v>
      </c>
      <c r="AE660" s="8">
        <v>77.9</v>
      </c>
      <c r="AF660" s="8">
        <v>70.6</v>
      </c>
      <c r="AG660" s="9">
        <v>5.23</v>
      </c>
      <c r="AH660" s="8">
        <v>95.8</v>
      </c>
      <c r="AI660" s="8">
        <v>29.1</v>
      </c>
      <c r="AJ660" s="8">
        <v>19.2</v>
      </c>
      <c r="AK660" s="9">
        <v>2.48</v>
      </c>
      <c r="AL660" s="10">
        <v>0</v>
      </c>
      <c r="AM660" s="9">
        <v>1.58</v>
      </c>
      <c r="AN660" s="4">
        <v>3160</v>
      </c>
      <c r="AO660" s="10">
        <v>0</v>
      </c>
      <c r="AP660" s="14">
        <v>28.8</v>
      </c>
      <c r="AQ660" s="14">
        <v>41.4</v>
      </c>
      <c r="AR660" s="14">
        <v>16</v>
      </c>
      <c r="AS660" s="14">
        <v>38.3</v>
      </c>
      <c r="AT660" s="10">
        <v>0</v>
      </c>
      <c r="AU660" s="10">
        <v>0</v>
      </c>
      <c r="AV660" s="10">
        <v>0</v>
      </c>
      <c r="AW660" s="10">
        <v>0</v>
      </c>
    </row>
    <row r="661" spans="1:49" s="16" customFormat="1" ht="12.75">
      <c r="A661" s="7" t="s">
        <v>254</v>
      </c>
      <c r="B661" s="4" t="s">
        <v>37</v>
      </c>
      <c r="C661" s="20" t="s">
        <v>83</v>
      </c>
      <c r="D661" s="8">
        <v>58</v>
      </c>
      <c r="E661" s="8">
        <v>17</v>
      </c>
      <c r="F661" s="8">
        <v>12.2</v>
      </c>
      <c r="G661" s="4">
        <v>0</v>
      </c>
      <c r="H661" s="7">
        <v>0</v>
      </c>
      <c r="I661" s="14">
        <v>10</v>
      </c>
      <c r="J661" s="7">
        <v>0</v>
      </c>
      <c r="K661" s="7">
        <v>0</v>
      </c>
      <c r="L661" s="11">
        <v>0.36</v>
      </c>
      <c r="M661" s="11">
        <v>0.64</v>
      </c>
      <c r="N661" s="7">
        <v>0</v>
      </c>
      <c r="O661" s="7">
        <v>0</v>
      </c>
      <c r="P661" s="10">
        <v>0</v>
      </c>
      <c r="Q661" s="25">
        <v>1.24</v>
      </c>
      <c r="R661" s="26">
        <v>1.5</v>
      </c>
      <c r="S661" s="27">
        <v>0.9375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7.82</v>
      </c>
      <c r="Z661" s="9">
        <v>0</v>
      </c>
      <c r="AA661" s="8">
        <v>27</v>
      </c>
      <c r="AB661" s="9">
        <v>0</v>
      </c>
      <c r="AC661" s="9">
        <v>0</v>
      </c>
      <c r="AD661" s="4">
        <v>475</v>
      </c>
      <c r="AE661" s="8">
        <v>86.4</v>
      </c>
      <c r="AF661" s="8">
        <v>78</v>
      </c>
      <c r="AG661" s="9">
        <v>5.28</v>
      </c>
      <c r="AH661" s="4">
        <v>107</v>
      </c>
      <c r="AI661" s="8">
        <v>32.5</v>
      </c>
      <c r="AJ661" s="8">
        <v>21.4</v>
      </c>
      <c r="AK661" s="9">
        <v>2.51</v>
      </c>
      <c r="AL661" s="10">
        <v>0</v>
      </c>
      <c r="AM661" s="9">
        <v>2.1</v>
      </c>
      <c r="AN661" s="4">
        <v>3570</v>
      </c>
      <c r="AO661" s="10">
        <v>0</v>
      </c>
      <c r="AP661" s="14">
        <v>28.9</v>
      </c>
      <c r="AQ661" s="14">
        <v>46.2</v>
      </c>
      <c r="AR661" s="14">
        <v>17.8</v>
      </c>
      <c r="AS661" s="14">
        <v>42.4</v>
      </c>
      <c r="AT661" s="10">
        <v>0</v>
      </c>
      <c r="AU661" s="10">
        <v>0</v>
      </c>
      <c r="AV661" s="10">
        <v>0</v>
      </c>
      <c r="AW661" s="10">
        <v>0</v>
      </c>
    </row>
    <row r="662" spans="1:49" s="16" customFormat="1" ht="12.75">
      <c r="A662" s="7" t="s">
        <v>255</v>
      </c>
      <c r="B662" s="4" t="s">
        <v>37</v>
      </c>
      <c r="C662" s="20" t="s">
        <v>83</v>
      </c>
      <c r="D662" s="8">
        <v>65</v>
      </c>
      <c r="E662" s="8">
        <v>19.1</v>
      </c>
      <c r="F662" s="8">
        <v>12.1</v>
      </c>
      <c r="G662" s="4">
        <v>0</v>
      </c>
      <c r="H662" s="7">
        <v>0</v>
      </c>
      <c r="I662" s="14">
        <v>12</v>
      </c>
      <c r="J662" s="7">
        <v>0</v>
      </c>
      <c r="K662" s="7">
        <v>0</v>
      </c>
      <c r="L662" s="11">
        <v>0.39</v>
      </c>
      <c r="M662" s="11">
        <v>0.605</v>
      </c>
      <c r="N662" s="7">
        <v>0</v>
      </c>
      <c r="O662" s="7">
        <v>0</v>
      </c>
      <c r="P662" s="10">
        <v>0</v>
      </c>
      <c r="Q662" s="25">
        <v>1.2</v>
      </c>
      <c r="R662" s="26">
        <v>1.5</v>
      </c>
      <c r="S662" s="27">
        <v>1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9.92</v>
      </c>
      <c r="Z662" s="9">
        <v>0</v>
      </c>
      <c r="AA662" s="8">
        <v>24.9</v>
      </c>
      <c r="AB662" s="9">
        <v>0</v>
      </c>
      <c r="AC662" s="9">
        <v>0</v>
      </c>
      <c r="AD662" s="4">
        <v>533</v>
      </c>
      <c r="AE662" s="8">
        <v>96.8</v>
      </c>
      <c r="AF662" s="8">
        <v>87.9</v>
      </c>
      <c r="AG662" s="9">
        <v>5.28</v>
      </c>
      <c r="AH662" s="4">
        <v>174</v>
      </c>
      <c r="AI662" s="8">
        <v>44.1</v>
      </c>
      <c r="AJ662" s="8">
        <v>29.1</v>
      </c>
      <c r="AK662" s="9">
        <v>3.02</v>
      </c>
      <c r="AL662" s="10">
        <v>0</v>
      </c>
      <c r="AM662" s="9">
        <v>2.18</v>
      </c>
      <c r="AN662" s="4">
        <v>5780</v>
      </c>
      <c r="AO662" s="10">
        <v>0</v>
      </c>
      <c r="AP662" s="14">
        <v>34.5</v>
      </c>
      <c r="AQ662" s="14">
        <v>62.6</v>
      </c>
      <c r="AR662" s="14">
        <v>20.2</v>
      </c>
      <c r="AS662" s="14">
        <v>47.5</v>
      </c>
      <c r="AT662" s="10">
        <v>0</v>
      </c>
      <c r="AU662" s="10">
        <v>0</v>
      </c>
      <c r="AV662" s="10">
        <v>0</v>
      </c>
      <c r="AW662" s="10">
        <v>0</v>
      </c>
    </row>
    <row r="663" spans="1:49" s="16" customFormat="1" ht="12.75">
      <c r="A663" s="7" t="s">
        <v>256</v>
      </c>
      <c r="B663" s="4" t="s">
        <v>37</v>
      </c>
      <c r="C663" s="20" t="s">
        <v>83</v>
      </c>
      <c r="D663" s="8">
        <v>72</v>
      </c>
      <c r="E663" s="8">
        <v>21.1</v>
      </c>
      <c r="F663" s="8">
        <v>12.3</v>
      </c>
      <c r="G663" s="4">
        <v>0</v>
      </c>
      <c r="H663" s="7">
        <v>0</v>
      </c>
      <c r="I663" s="14">
        <v>12</v>
      </c>
      <c r="J663" s="7">
        <v>0</v>
      </c>
      <c r="K663" s="7">
        <v>0</v>
      </c>
      <c r="L663" s="11">
        <v>0.43</v>
      </c>
      <c r="M663" s="11">
        <v>0.67</v>
      </c>
      <c r="N663" s="7">
        <v>0</v>
      </c>
      <c r="O663" s="7">
        <v>0</v>
      </c>
      <c r="P663" s="10">
        <v>0</v>
      </c>
      <c r="Q663" s="25">
        <v>1.27</v>
      </c>
      <c r="R663" s="26">
        <v>1.5625</v>
      </c>
      <c r="S663" s="27">
        <v>1.0625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8.99</v>
      </c>
      <c r="Z663" s="9">
        <v>0</v>
      </c>
      <c r="AA663" s="8">
        <v>22.6</v>
      </c>
      <c r="AB663" s="9">
        <v>0</v>
      </c>
      <c r="AC663" s="9">
        <v>0</v>
      </c>
      <c r="AD663" s="4">
        <v>597</v>
      </c>
      <c r="AE663" s="4">
        <v>108</v>
      </c>
      <c r="AF663" s="8">
        <v>97.4</v>
      </c>
      <c r="AG663" s="9">
        <v>5.31</v>
      </c>
      <c r="AH663" s="4">
        <v>195</v>
      </c>
      <c r="AI663" s="8">
        <v>49.2</v>
      </c>
      <c r="AJ663" s="8">
        <v>32.4</v>
      </c>
      <c r="AK663" s="9">
        <v>3.04</v>
      </c>
      <c r="AL663" s="10">
        <v>0</v>
      </c>
      <c r="AM663" s="9">
        <v>2.93</v>
      </c>
      <c r="AN663" s="4">
        <v>6540</v>
      </c>
      <c r="AO663" s="10">
        <v>0</v>
      </c>
      <c r="AP663" s="14">
        <v>34.9</v>
      </c>
      <c r="AQ663" s="14">
        <v>70.1</v>
      </c>
      <c r="AR663" s="14">
        <v>22.5</v>
      </c>
      <c r="AS663" s="14">
        <v>53.2</v>
      </c>
      <c r="AT663" s="10">
        <v>0</v>
      </c>
      <c r="AU663" s="10">
        <v>0</v>
      </c>
      <c r="AV663" s="10">
        <v>0</v>
      </c>
      <c r="AW663" s="10">
        <v>0</v>
      </c>
    </row>
    <row r="664" spans="1:49" s="16" customFormat="1" ht="12.75">
      <c r="A664" s="7" t="s">
        <v>257</v>
      </c>
      <c r="B664" s="4" t="s">
        <v>37</v>
      </c>
      <c r="C664" s="20" t="s">
        <v>83</v>
      </c>
      <c r="D664" s="8">
        <v>79</v>
      </c>
      <c r="E664" s="8">
        <v>23.2</v>
      </c>
      <c r="F664" s="8">
        <v>12.4</v>
      </c>
      <c r="G664" s="4">
        <v>0</v>
      </c>
      <c r="H664" s="7">
        <v>0</v>
      </c>
      <c r="I664" s="14">
        <v>12.1</v>
      </c>
      <c r="J664" s="7">
        <v>0</v>
      </c>
      <c r="K664" s="7">
        <v>0</v>
      </c>
      <c r="L664" s="11">
        <v>0.47</v>
      </c>
      <c r="M664" s="11">
        <v>0.735</v>
      </c>
      <c r="N664" s="7">
        <v>0</v>
      </c>
      <c r="O664" s="7">
        <v>0</v>
      </c>
      <c r="P664" s="10">
        <v>0</v>
      </c>
      <c r="Q664" s="25">
        <v>1.33</v>
      </c>
      <c r="R664" s="26">
        <v>1.625</v>
      </c>
      <c r="S664" s="27">
        <v>1.0625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8.22</v>
      </c>
      <c r="Z664" s="9">
        <v>0</v>
      </c>
      <c r="AA664" s="8">
        <v>20.7</v>
      </c>
      <c r="AB664" s="9">
        <v>0</v>
      </c>
      <c r="AC664" s="9">
        <v>0</v>
      </c>
      <c r="AD664" s="4">
        <v>662</v>
      </c>
      <c r="AE664" s="4">
        <v>119</v>
      </c>
      <c r="AF664" s="4">
        <v>107</v>
      </c>
      <c r="AG664" s="9">
        <v>5.34</v>
      </c>
      <c r="AH664" s="4">
        <v>216</v>
      </c>
      <c r="AI664" s="8">
        <v>54.3</v>
      </c>
      <c r="AJ664" s="8">
        <v>35.8</v>
      </c>
      <c r="AK664" s="9">
        <v>3.05</v>
      </c>
      <c r="AL664" s="10">
        <v>0</v>
      </c>
      <c r="AM664" s="9">
        <v>3.84</v>
      </c>
      <c r="AN664" s="4">
        <v>7330</v>
      </c>
      <c r="AO664" s="10">
        <v>0</v>
      </c>
      <c r="AP664" s="14">
        <v>35.3</v>
      </c>
      <c r="AQ664" s="14">
        <v>78.5</v>
      </c>
      <c r="AR664" s="14">
        <v>24.9</v>
      </c>
      <c r="AS664" s="14">
        <v>58.9</v>
      </c>
      <c r="AT664" s="10">
        <v>0</v>
      </c>
      <c r="AU664" s="10">
        <v>0</v>
      </c>
      <c r="AV664" s="10">
        <v>0</v>
      </c>
      <c r="AW664" s="10">
        <v>0</v>
      </c>
    </row>
    <row r="665" spans="1:49" s="16" customFormat="1" ht="12.75">
      <c r="A665" s="7" t="s">
        <v>258</v>
      </c>
      <c r="B665" s="4" t="s">
        <v>37</v>
      </c>
      <c r="C665" s="20" t="s">
        <v>83</v>
      </c>
      <c r="D665" s="8">
        <v>87</v>
      </c>
      <c r="E665" s="8">
        <v>25.6</v>
      </c>
      <c r="F665" s="8">
        <v>12.5</v>
      </c>
      <c r="G665" s="4">
        <v>0</v>
      </c>
      <c r="H665" s="7">
        <v>0</v>
      </c>
      <c r="I665" s="14">
        <v>12.1</v>
      </c>
      <c r="J665" s="7">
        <v>0</v>
      </c>
      <c r="K665" s="7">
        <v>0</v>
      </c>
      <c r="L665" s="11">
        <v>0.515</v>
      </c>
      <c r="M665" s="11">
        <v>0.81</v>
      </c>
      <c r="N665" s="7">
        <v>0</v>
      </c>
      <c r="O665" s="7">
        <v>0</v>
      </c>
      <c r="P665" s="10">
        <v>0</v>
      </c>
      <c r="Q665" s="25">
        <v>1.41</v>
      </c>
      <c r="R665" s="26">
        <v>1.6875</v>
      </c>
      <c r="S665" s="27">
        <v>1.0625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7.48</v>
      </c>
      <c r="Z665" s="9">
        <v>0</v>
      </c>
      <c r="AA665" s="8">
        <v>18.9</v>
      </c>
      <c r="AB665" s="9">
        <v>0</v>
      </c>
      <c r="AC665" s="9">
        <v>0</v>
      </c>
      <c r="AD665" s="4">
        <v>740</v>
      </c>
      <c r="AE665" s="4">
        <v>132</v>
      </c>
      <c r="AF665" s="4">
        <v>118</v>
      </c>
      <c r="AG665" s="9">
        <v>5.38</v>
      </c>
      <c r="AH665" s="4">
        <v>241</v>
      </c>
      <c r="AI665" s="8">
        <v>60.4</v>
      </c>
      <c r="AJ665" s="8">
        <v>39.7</v>
      </c>
      <c r="AK665" s="9">
        <v>3.07</v>
      </c>
      <c r="AL665" s="10">
        <v>0</v>
      </c>
      <c r="AM665" s="9">
        <v>5.1</v>
      </c>
      <c r="AN665" s="4">
        <v>8270</v>
      </c>
      <c r="AO665" s="10">
        <v>0</v>
      </c>
      <c r="AP665" s="14">
        <v>35.4</v>
      </c>
      <c r="AQ665" s="14">
        <v>86.6</v>
      </c>
      <c r="AR665" s="14">
        <v>27.4</v>
      </c>
      <c r="AS665" s="14">
        <v>64.9</v>
      </c>
      <c r="AT665" s="10">
        <v>0</v>
      </c>
      <c r="AU665" s="10">
        <v>0</v>
      </c>
      <c r="AV665" s="10">
        <v>0</v>
      </c>
      <c r="AW665" s="10">
        <v>0</v>
      </c>
    </row>
    <row r="666" spans="1:49" s="16" customFormat="1" ht="12.75">
      <c r="A666" s="7" t="s">
        <v>259</v>
      </c>
      <c r="B666" s="4" t="s">
        <v>37</v>
      </c>
      <c r="C666" s="20" t="s">
        <v>83</v>
      </c>
      <c r="D666" s="8">
        <v>96</v>
      </c>
      <c r="E666" s="8">
        <v>28.2</v>
      </c>
      <c r="F666" s="8">
        <v>12.7</v>
      </c>
      <c r="G666" s="4">
        <v>0</v>
      </c>
      <c r="H666" s="7">
        <v>0</v>
      </c>
      <c r="I666" s="14">
        <v>12.2</v>
      </c>
      <c r="J666" s="7">
        <v>0</v>
      </c>
      <c r="K666" s="7">
        <v>0</v>
      </c>
      <c r="L666" s="11">
        <v>0.55</v>
      </c>
      <c r="M666" s="11">
        <v>0.9</v>
      </c>
      <c r="N666" s="7">
        <v>0</v>
      </c>
      <c r="O666" s="7">
        <v>0</v>
      </c>
      <c r="P666" s="10">
        <v>0</v>
      </c>
      <c r="Q666" s="25">
        <v>1.5</v>
      </c>
      <c r="R666" s="26">
        <v>1.8125</v>
      </c>
      <c r="S666" s="27">
        <v>1.125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6.76</v>
      </c>
      <c r="Z666" s="9">
        <v>0</v>
      </c>
      <c r="AA666" s="8">
        <v>17.7</v>
      </c>
      <c r="AB666" s="9">
        <v>0</v>
      </c>
      <c r="AC666" s="9">
        <v>0</v>
      </c>
      <c r="AD666" s="4">
        <v>833</v>
      </c>
      <c r="AE666" s="4">
        <v>147</v>
      </c>
      <c r="AF666" s="4">
        <v>131</v>
      </c>
      <c r="AG666" s="9">
        <v>5.44</v>
      </c>
      <c r="AH666" s="4">
        <v>270</v>
      </c>
      <c r="AI666" s="8">
        <v>67.5</v>
      </c>
      <c r="AJ666" s="8">
        <v>44.4</v>
      </c>
      <c r="AK666" s="9">
        <v>3.09</v>
      </c>
      <c r="AL666" s="10">
        <v>0</v>
      </c>
      <c r="AM666" s="9">
        <v>6.85</v>
      </c>
      <c r="AN666" s="4">
        <v>9410</v>
      </c>
      <c r="AO666" s="10">
        <v>0</v>
      </c>
      <c r="AP666" s="14">
        <v>36</v>
      </c>
      <c r="AQ666" s="14">
        <v>98.8</v>
      </c>
      <c r="AR666" s="14">
        <v>30.9</v>
      </c>
      <c r="AS666" s="14">
        <v>73</v>
      </c>
      <c r="AT666" s="10">
        <v>0</v>
      </c>
      <c r="AU666" s="10">
        <v>0</v>
      </c>
      <c r="AV666" s="10">
        <v>0</v>
      </c>
      <c r="AW666" s="10">
        <v>0</v>
      </c>
    </row>
    <row r="667" spans="1:49" s="16" customFormat="1" ht="12.75">
      <c r="A667" s="7" t="s">
        <v>260</v>
      </c>
      <c r="B667" s="4" t="s">
        <v>37</v>
      </c>
      <c r="C667" s="20" t="s">
        <v>83</v>
      </c>
      <c r="D667" s="4">
        <v>109</v>
      </c>
      <c r="E667" s="8">
        <v>32</v>
      </c>
      <c r="F667" s="8">
        <v>14.3</v>
      </c>
      <c r="G667" s="4">
        <v>0</v>
      </c>
      <c r="H667" s="7">
        <v>0</v>
      </c>
      <c r="I667" s="14">
        <v>14.6</v>
      </c>
      <c r="J667" s="7">
        <v>0</v>
      </c>
      <c r="K667" s="7">
        <v>0</v>
      </c>
      <c r="L667" s="11">
        <v>0.525</v>
      </c>
      <c r="M667" s="11">
        <v>0.86</v>
      </c>
      <c r="N667" s="7">
        <v>0</v>
      </c>
      <c r="O667" s="7">
        <v>0</v>
      </c>
      <c r="P667" s="10">
        <v>0</v>
      </c>
      <c r="Q667" s="25">
        <v>1.46</v>
      </c>
      <c r="R667" s="26">
        <v>2.1875</v>
      </c>
      <c r="S667" s="27">
        <v>1.5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8.49</v>
      </c>
      <c r="Z667" s="9">
        <v>0</v>
      </c>
      <c r="AA667" s="8">
        <v>21.7</v>
      </c>
      <c r="AB667" s="9">
        <v>0</v>
      </c>
      <c r="AC667" s="9">
        <v>0</v>
      </c>
      <c r="AD667" s="4">
        <v>1240</v>
      </c>
      <c r="AE667" s="4">
        <v>192</v>
      </c>
      <c r="AF667" s="4">
        <v>173</v>
      </c>
      <c r="AG667" s="9">
        <v>6.22</v>
      </c>
      <c r="AH667" s="4">
        <v>447</v>
      </c>
      <c r="AI667" s="8">
        <v>92.7</v>
      </c>
      <c r="AJ667" s="8">
        <v>61.2</v>
      </c>
      <c r="AK667" s="9">
        <v>3.73</v>
      </c>
      <c r="AL667" s="10">
        <v>0</v>
      </c>
      <c r="AM667" s="9">
        <v>7.12</v>
      </c>
      <c r="AN667" s="4">
        <v>20200</v>
      </c>
      <c r="AO667" s="10">
        <v>0</v>
      </c>
      <c r="AP667" s="14">
        <v>49.1</v>
      </c>
      <c r="AQ667" s="7">
        <v>154</v>
      </c>
      <c r="AR667" s="14">
        <v>40.7</v>
      </c>
      <c r="AS667" s="14">
        <v>94.8</v>
      </c>
      <c r="AT667" s="10">
        <v>0</v>
      </c>
      <c r="AU667" s="10">
        <v>0</v>
      </c>
      <c r="AV667" s="10">
        <v>0</v>
      </c>
      <c r="AW667" s="10">
        <v>0</v>
      </c>
    </row>
    <row r="668" spans="1:49" s="16" customFormat="1" ht="12.75">
      <c r="A668" s="7" t="s">
        <v>261</v>
      </c>
      <c r="B668" s="4" t="s">
        <v>37</v>
      </c>
      <c r="C668" s="20" t="s">
        <v>83</v>
      </c>
      <c r="D668" s="4">
        <v>120</v>
      </c>
      <c r="E668" s="8">
        <v>35.3</v>
      </c>
      <c r="F668" s="8">
        <v>14.5</v>
      </c>
      <c r="G668" s="4">
        <v>0</v>
      </c>
      <c r="H668" s="7">
        <v>0</v>
      </c>
      <c r="I668" s="14">
        <v>14.7</v>
      </c>
      <c r="J668" s="7">
        <v>0</v>
      </c>
      <c r="K668" s="7">
        <v>0</v>
      </c>
      <c r="L668" s="11">
        <v>0.59</v>
      </c>
      <c r="M668" s="11">
        <v>0.94</v>
      </c>
      <c r="N668" s="7">
        <v>0</v>
      </c>
      <c r="O668" s="7">
        <v>0</v>
      </c>
      <c r="P668" s="10">
        <v>0</v>
      </c>
      <c r="Q668" s="25">
        <v>1.54</v>
      </c>
      <c r="R668" s="26">
        <v>2.25</v>
      </c>
      <c r="S668" s="27">
        <v>1.5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7.8</v>
      </c>
      <c r="Z668" s="9">
        <v>0</v>
      </c>
      <c r="AA668" s="8">
        <v>19.3</v>
      </c>
      <c r="AB668" s="9">
        <v>0</v>
      </c>
      <c r="AC668" s="9">
        <v>0</v>
      </c>
      <c r="AD668" s="4">
        <v>1380</v>
      </c>
      <c r="AE668" s="4">
        <v>212</v>
      </c>
      <c r="AF668" s="4">
        <v>190</v>
      </c>
      <c r="AG668" s="9">
        <v>6.24</v>
      </c>
      <c r="AH668" s="4">
        <v>495</v>
      </c>
      <c r="AI668" s="4">
        <v>102</v>
      </c>
      <c r="AJ668" s="8">
        <v>67.5</v>
      </c>
      <c r="AK668" s="9">
        <v>3.74</v>
      </c>
      <c r="AL668" s="10">
        <v>0</v>
      </c>
      <c r="AM668" s="9">
        <v>9.37</v>
      </c>
      <c r="AN668" s="4">
        <v>22700</v>
      </c>
      <c r="AO668" s="10">
        <v>0</v>
      </c>
      <c r="AP668" s="14">
        <v>49.8</v>
      </c>
      <c r="AQ668" s="7">
        <v>172</v>
      </c>
      <c r="AR668" s="14">
        <v>45</v>
      </c>
      <c r="AS668" s="7">
        <v>105</v>
      </c>
      <c r="AT668" s="10">
        <v>0</v>
      </c>
      <c r="AU668" s="10">
        <v>0</v>
      </c>
      <c r="AV668" s="10">
        <v>0</v>
      </c>
      <c r="AW668" s="10">
        <v>0</v>
      </c>
    </row>
    <row r="669" spans="1:49" s="16" customFormat="1" ht="12.75">
      <c r="A669" s="7" t="s">
        <v>262</v>
      </c>
      <c r="B669" s="4" t="s">
        <v>37</v>
      </c>
      <c r="C669" s="20" t="s">
        <v>83</v>
      </c>
      <c r="D669" s="4">
        <v>132</v>
      </c>
      <c r="E669" s="8">
        <v>38.8</v>
      </c>
      <c r="F669" s="8">
        <v>14.7</v>
      </c>
      <c r="G669" s="4">
        <v>0</v>
      </c>
      <c r="H669" s="7">
        <v>0</v>
      </c>
      <c r="I669" s="14">
        <v>14.7</v>
      </c>
      <c r="J669" s="7">
        <v>0</v>
      </c>
      <c r="K669" s="7">
        <v>0</v>
      </c>
      <c r="L669" s="11">
        <v>0.645</v>
      </c>
      <c r="M669" s="10">
        <v>1.03</v>
      </c>
      <c r="N669" s="7">
        <v>0</v>
      </c>
      <c r="O669" s="7">
        <v>0</v>
      </c>
      <c r="P669" s="10">
        <v>0</v>
      </c>
      <c r="Q669" s="25">
        <v>1.63</v>
      </c>
      <c r="R669" s="26">
        <v>2.3125</v>
      </c>
      <c r="S669" s="27">
        <v>1.5625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7.15</v>
      </c>
      <c r="Z669" s="9">
        <v>0</v>
      </c>
      <c r="AA669" s="8">
        <v>17.7</v>
      </c>
      <c r="AB669" s="9">
        <v>0</v>
      </c>
      <c r="AC669" s="9">
        <v>0</v>
      </c>
      <c r="AD669" s="4">
        <v>1530</v>
      </c>
      <c r="AE669" s="4">
        <v>234</v>
      </c>
      <c r="AF669" s="4">
        <v>209</v>
      </c>
      <c r="AG669" s="9">
        <v>6.28</v>
      </c>
      <c r="AH669" s="4">
        <v>548</v>
      </c>
      <c r="AI669" s="4">
        <v>113</v>
      </c>
      <c r="AJ669" s="8">
        <v>74.5</v>
      </c>
      <c r="AK669" s="9">
        <v>3.76</v>
      </c>
      <c r="AL669" s="10">
        <v>0</v>
      </c>
      <c r="AM669" s="8">
        <v>12.3</v>
      </c>
      <c r="AN669" s="4">
        <v>25500</v>
      </c>
      <c r="AO669" s="10">
        <v>0</v>
      </c>
      <c r="AP669" s="14">
        <v>50.2</v>
      </c>
      <c r="AQ669" s="7">
        <v>190</v>
      </c>
      <c r="AR669" s="14">
        <v>49.5</v>
      </c>
      <c r="AS669" s="7">
        <v>116</v>
      </c>
      <c r="AT669" s="10">
        <v>0</v>
      </c>
      <c r="AU669" s="10">
        <v>0</v>
      </c>
      <c r="AV669" s="10">
        <v>0</v>
      </c>
      <c r="AW669" s="10">
        <v>0</v>
      </c>
    </row>
    <row r="670" spans="1:49" s="16" customFormat="1" ht="12.75">
      <c r="A670" s="7" t="s">
        <v>263</v>
      </c>
      <c r="B670" s="4" t="s">
        <v>37</v>
      </c>
      <c r="C670" s="20" t="s">
        <v>83</v>
      </c>
      <c r="D670" s="4">
        <v>145</v>
      </c>
      <c r="E670" s="8">
        <v>42.7</v>
      </c>
      <c r="F670" s="8">
        <v>14.8</v>
      </c>
      <c r="G670" s="4">
        <v>0</v>
      </c>
      <c r="H670" s="7">
        <v>0</v>
      </c>
      <c r="I670" s="14">
        <v>15.5</v>
      </c>
      <c r="J670" s="7">
        <v>0</v>
      </c>
      <c r="K670" s="7">
        <v>0</v>
      </c>
      <c r="L670" s="11">
        <v>0.68</v>
      </c>
      <c r="M670" s="10">
        <v>1.09</v>
      </c>
      <c r="N670" s="7">
        <v>0</v>
      </c>
      <c r="O670" s="7">
        <v>0</v>
      </c>
      <c r="P670" s="10">
        <v>0</v>
      </c>
      <c r="Q670" s="25">
        <v>1.69</v>
      </c>
      <c r="R670" s="26">
        <v>2.375</v>
      </c>
      <c r="S670" s="27">
        <v>1.5625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7.11</v>
      </c>
      <c r="Z670" s="9">
        <v>0</v>
      </c>
      <c r="AA670" s="8">
        <v>16.8</v>
      </c>
      <c r="AB670" s="9">
        <v>0</v>
      </c>
      <c r="AC670" s="9">
        <v>0</v>
      </c>
      <c r="AD670" s="4">
        <v>1710</v>
      </c>
      <c r="AE670" s="4">
        <v>260</v>
      </c>
      <c r="AF670" s="4">
        <v>232</v>
      </c>
      <c r="AG670" s="9">
        <v>6.33</v>
      </c>
      <c r="AH670" s="4">
        <v>677</v>
      </c>
      <c r="AI670" s="4">
        <v>133</v>
      </c>
      <c r="AJ670" s="8">
        <v>87.3</v>
      </c>
      <c r="AK670" s="9">
        <v>3.98</v>
      </c>
      <c r="AL670" s="10">
        <v>0</v>
      </c>
      <c r="AM670" s="8">
        <v>15.2</v>
      </c>
      <c r="AN670" s="4">
        <v>31700</v>
      </c>
      <c r="AO670" s="10">
        <v>0</v>
      </c>
      <c r="AP670" s="14">
        <v>53.1</v>
      </c>
      <c r="AQ670" s="7">
        <v>224</v>
      </c>
      <c r="AR670" s="14">
        <v>55.4</v>
      </c>
      <c r="AS670" s="7">
        <v>129</v>
      </c>
      <c r="AT670" s="10">
        <v>0</v>
      </c>
      <c r="AU670" s="10">
        <v>0</v>
      </c>
      <c r="AV670" s="10">
        <v>0</v>
      </c>
      <c r="AW670" s="10">
        <v>0</v>
      </c>
    </row>
    <row r="671" spans="1:49" s="16" customFormat="1" ht="12.75">
      <c r="A671" s="7" t="s">
        <v>264</v>
      </c>
      <c r="B671" s="4" t="s">
        <v>37</v>
      </c>
      <c r="C671" s="20" t="s">
        <v>83</v>
      </c>
      <c r="D671" s="4">
        <v>159</v>
      </c>
      <c r="E671" s="8">
        <v>46.7</v>
      </c>
      <c r="F671" s="8">
        <v>15</v>
      </c>
      <c r="G671" s="4">
        <v>0</v>
      </c>
      <c r="H671" s="7">
        <v>0</v>
      </c>
      <c r="I671" s="14">
        <v>15.6</v>
      </c>
      <c r="J671" s="7">
        <v>0</v>
      </c>
      <c r="K671" s="7">
        <v>0</v>
      </c>
      <c r="L671" s="11">
        <v>0.745</v>
      </c>
      <c r="M671" s="10">
        <v>1.19</v>
      </c>
      <c r="N671" s="7">
        <v>0</v>
      </c>
      <c r="O671" s="7">
        <v>0</v>
      </c>
      <c r="P671" s="10">
        <v>0</v>
      </c>
      <c r="Q671" s="25">
        <v>1.79</v>
      </c>
      <c r="R671" s="26">
        <v>2.5</v>
      </c>
      <c r="S671" s="27">
        <v>1.5625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6.54</v>
      </c>
      <c r="Z671" s="9">
        <v>0</v>
      </c>
      <c r="AA671" s="8">
        <v>15.3</v>
      </c>
      <c r="AB671" s="9">
        <v>0</v>
      </c>
      <c r="AC671" s="9">
        <v>0</v>
      </c>
      <c r="AD671" s="4">
        <v>1900</v>
      </c>
      <c r="AE671" s="4">
        <v>287</v>
      </c>
      <c r="AF671" s="4">
        <v>254</v>
      </c>
      <c r="AG671" s="9">
        <v>6.38</v>
      </c>
      <c r="AH671" s="4">
        <v>748</v>
      </c>
      <c r="AI671" s="4">
        <v>146</v>
      </c>
      <c r="AJ671" s="8">
        <v>96.2</v>
      </c>
      <c r="AK671" s="9">
        <v>4</v>
      </c>
      <c r="AL671" s="10">
        <v>0</v>
      </c>
      <c r="AM671" s="8">
        <v>19.7</v>
      </c>
      <c r="AN671" s="4">
        <v>35600</v>
      </c>
      <c r="AO671" s="10">
        <v>0</v>
      </c>
      <c r="AP671" s="14">
        <v>53.9</v>
      </c>
      <c r="AQ671" s="7">
        <v>250</v>
      </c>
      <c r="AR671" s="14">
        <v>61</v>
      </c>
      <c r="AS671" s="7">
        <v>143</v>
      </c>
      <c r="AT671" s="10">
        <v>0</v>
      </c>
      <c r="AU671" s="10">
        <v>0</v>
      </c>
      <c r="AV671" s="10">
        <v>0</v>
      </c>
      <c r="AW671" s="10">
        <v>0</v>
      </c>
    </row>
    <row r="672" spans="1:49" s="16" customFormat="1" ht="12.75">
      <c r="A672" s="7" t="s">
        <v>265</v>
      </c>
      <c r="B672" s="4" t="s">
        <v>37</v>
      </c>
      <c r="C672" s="20" t="s">
        <v>83</v>
      </c>
      <c r="D672" s="4">
        <v>176</v>
      </c>
      <c r="E672" s="8">
        <v>51.8</v>
      </c>
      <c r="F672" s="8">
        <v>15.2</v>
      </c>
      <c r="G672" s="4">
        <v>0</v>
      </c>
      <c r="H672" s="7">
        <v>0</v>
      </c>
      <c r="I672" s="14">
        <v>15.7</v>
      </c>
      <c r="J672" s="7">
        <v>0</v>
      </c>
      <c r="K672" s="7">
        <v>0</v>
      </c>
      <c r="L672" s="11">
        <v>0.83</v>
      </c>
      <c r="M672" s="10">
        <v>1.31</v>
      </c>
      <c r="N672" s="7">
        <v>0</v>
      </c>
      <c r="O672" s="7">
        <v>0</v>
      </c>
      <c r="P672" s="10">
        <v>0</v>
      </c>
      <c r="Q672" s="25">
        <v>1.91</v>
      </c>
      <c r="R672" s="26">
        <v>2.625</v>
      </c>
      <c r="S672" s="27">
        <v>1.625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5.97</v>
      </c>
      <c r="Z672" s="9">
        <v>0</v>
      </c>
      <c r="AA672" s="8">
        <v>13.7</v>
      </c>
      <c r="AB672" s="9">
        <v>0</v>
      </c>
      <c r="AC672" s="9">
        <v>0</v>
      </c>
      <c r="AD672" s="4">
        <v>2140</v>
      </c>
      <c r="AE672" s="4">
        <v>320</v>
      </c>
      <c r="AF672" s="4">
        <v>281</v>
      </c>
      <c r="AG672" s="9">
        <v>6.43</v>
      </c>
      <c r="AH672" s="4">
        <v>838</v>
      </c>
      <c r="AI672" s="4">
        <v>163</v>
      </c>
      <c r="AJ672" s="4">
        <v>107</v>
      </c>
      <c r="AK672" s="9">
        <v>4.02</v>
      </c>
      <c r="AL672" s="10">
        <v>0</v>
      </c>
      <c r="AM672" s="8">
        <v>26.5</v>
      </c>
      <c r="AN672" s="4">
        <v>40500</v>
      </c>
      <c r="AO672" s="10">
        <v>0</v>
      </c>
      <c r="AP672" s="14">
        <v>54.5</v>
      </c>
      <c r="AQ672" s="7">
        <v>280</v>
      </c>
      <c r="AR672" s="14">
        <v>67.6</v>
      </c>
      <c r="AS672" s="7">
        <v>159</v>
      </c>
      <c r="AT672" s="10">
        <v>0</v>
      </c>
      <c r="AU672" s="10">
        <v>0</v>
      </c>
      <c r="AV672" s="10">
        <v>0</v>
      </c>
      <c r="AW672" s="10">
        <v>0</v>
      </c>
    </row>
    <row r="673" spans="1:49" s="16" customFormat="1" ht="12.75">
      <c r="A673" s="7" t="s">
        <v>266</v>
      </c>
      <c r="B673" s="4" t="s">
        <v>37</v>
      </c>
      <c r="C673" s="20" t="s">
        <v>83</v>
      </c>
      <c r="D673" s="4">
        <v>193</v>
      </c>
      <c r="E673" s="8">
        <v>56.8</v>
      </c>
      <c r="F673" s="8">
        <v>15.5</v>
      </c>
      <c r="G673" s="4">
        <v>0</v>
      </c>
      <c r="H673" s="7">
        <v>0</v>
      </c>
      <c r="I673" s="14">
        <v>15.7</v>
      </c>
      <c r="J673" s="7">
        <v>0</v>
      </c>
      <c r="K673" s="7">
        <v>0</v>
      </c>
      <c r="L673" s="11">
        <v>0.89</v>
      </c>
      <c r="M673" s="10">
        <v>1.44</v>
      </c>
      <c r="N673" s="7">
        <v>0</v>
      </c>
      <c r="O673" s="7">
        <v>0</v>
      </c>
      <c r="P673" s="10">
        <v>0</v>
      </c>
      <c r="Q673" s="25">
        <v>2.04</v>
      </c>
      <c r="R673" s="26">
        <v>2.75</v>
      </c>
      <c r="S673" s="27">
        <v>1.6875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5.45</v>
      </c>
      <c r="Z673" s="9">
        <v>0</v>
      </c>
      <c r="AA673" s="8">
        <v>12.8</v>
      </c>
      <c r="AB673" s="9">
        <v>0</v>
      </c>
      <c r="AC673" s="9">
        <v>0</v>
      </c>
      <c r="AD673" s="4">
        <v>2400</v>
      </c>
      <c r="AE673" s="4">
        <v>355</v>
      </c>
      <c r="AF673" s="4">
        <v>310</v>
      </c>
      <c r="AG673" s="9">
        <v>6.5</v>
      </c>
      <c r="AH673" s="4">
        <v>931</v>
      </c>
      <c r="AI673" s="4">
        <v>180</v>
      </c>
      <c r="AJ673" s="4">
        <v>119</v>
      </c>
      <c r="AK673" s="9">
        <v>4.05</v>
      </c>
      <c r="AL673" s="10">
        <v>0</v>
      </c>
      <c r="AM673" s="8">
        <v>34.8</v>
      </c>
      <c r="AN673" s="4">
        <v>45900</v>
      </c>
      <c r="AO673" s="10">
        <v>0</v>
      </c>
      <c r="AP673" s="14">
        <v>55.2</v>
      </c>
      <c r="AQ673" s="7">
        <v>312</v>
      </c>
      <c r="AR673" s="14">
        <v>75</v>
      </c>
      <c r="AS673" s="7">
        <v>177</v>
      </c>
      <c r="AT673" s="10">
        <v>0</v>
      </c>
      <c r="AU673" s="10">
        <v>0</v>
      </c>
      <c r="AV673" s="10">
        <v>0</v>
      </c>
      <c r="AW673" s="10">
        <v>0</v>
      </c>
    </row>
    <row r="674" spans="1:49" s="16" customFormat="1" ht="12.75">
      <c r="A674" s="7" t="s">
        <v>267</v>
      </c>
      <c r="B674" s="4" t="s">
        <v>37</v>
      </c>
      <c r="C674" s="20" t="s">
        <v>83</v>
      </c>
      <c r="D674" s="4">
        <v>211</v>
      </c>
      <c r="E674" s="8">
        <v>62</v>
      </c>
      <c r="F674" s="8">
        <v>15.7</v>
      </c>
      <c r="G674" s="4">
        <v>0</v>
      </c>
      <c r="H674" s="7">
        <v>0</v>
      </c>
      <c r="I674" s="14">
        <v>15.8</v>
      </c>
      <c r="J674" s="7">
        <v>0</v>
      </c>
      <c r="K674" s="7">
        <v>0</v>
      </c>
      <c r="L674" s="11">
        <v>0.98</v>
      </c>
      <c r="M674" s="10">
        <v>1.56</v>
      </c>
      <c r="N674" s="7">
        <v>0</v>
      </c>
      <c r="O674" s="7">
        <v>0</v>
      </c>
      <c r="P674" s="10">
        <v>0</v>
      </c>
      <c r="Q674" s="25">
        <v>2.16</v>
      </c>
      <c r="R674" s="26">
        <v>2.875</v>
      </c>
      <c r="S674" s="27">
        <v>1.6875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5.06</v>
      </c>
      <c r="Z674" s="9">
        <v>0</v>
      </c>
      <c r="AA674" s="8">
        <v>11.6</v>
      </c>
      <c r="AB674" s="9">
        <v>0</v>
      </c>
      <c r="AC674" s="9">
        <v>0</v>
      </c>
      <c r="AD674" s="4">
        <v>2660</v>
      </c>
      <c r="AE674" s="4">
        <v>390</v>
      </c>
      <c r="AF674" s="4">
        <v>338</v>
      </c>
      <c r="AG674" s="9">
        <v>6.55</v>
      </c>
      <c r="AH674" s="4">
        <v>1030</v>
      </c>
      <c r="AI674" s="4">
        <v>198</v>
      </c>
      <c r="AJ674" s="4">
        <v>130</v>
      </c>
      <c r="AK674" s="9">
        <v>4.07</v>
      </c>
      <c r="AL674" s="10">
        <v>0</v>
      </c>
      <c r="AM674" s="8">
        <v>44.6</v>
      </c>
      <c r="AN674" s="4">
        <v>51500</v>
      </c>
      <c r="AO674" s="10">
        <v>0</v>
      </c>
      <c r="AP674" s="14">
        <v>55.9</v>
      </c>
      <c r="AQ674" s="7">
        <v>344</v>
      </c>
      <c r="AR674" s="14">
        <v>81.7</v>
      </c>
      <c r="AS674" s="7">
        <v>194</v>
      </c>
      <c r="AT674" s="10">
        <v>0</v>
      </c>
      <c r="AU674" s="10">
        <v>0</v>
      </c>
      <c r="AV674" s="10">
        <v>0</v>
      </c>
      <c r="AW674" s="10">
        <v>0</v>
      </c>
    </row>
    <row r="675" spans="1:49" s="16" customFormat="1" ht="12.75">
      <c r="A675" s="7" t="s">
        <v>268</v>
      </c>
      <c r="B675" s="4" t="s">
        <v>37</v>
      </c>
      <c r="C675" s="20" t="s">
        <v>83</v>
      </c>
      <c r="D675" s="8">
        <v>22</v>
      </c>
      <c r="E675" s="9">
        <v>6.49</v>
      </c>
      <c r="F675" s="8">
        <v>13.7</v>
      </c>
      <c r="G675" s="4">
        <v>0</v>
      </c>
      <c r="H675" s="7">
        <v>0</v>
      </c>
      <c r="I675" s="10">
        <v>5</v>
      </c>
      <c r="J675" s="7">
        <v>0</v>
      </c>
      <c r="K675" s="7">
        <v>0</v>
      </c>
      <c r="L675" s="11">
        <v>0.23</v>
      </c>
      <c r="M675" s="11">
        <v>0.335</v>
      </c>
      <c r="N675" s="7">
        <v>0</v>
      </c>
      <c r="O675" s="7">
        <v>0</v>
      </c>
      <c r="P675" s="10">
        <v>0</v>
      </c>
      <c r="Q675" s="28">
        <v>0.735</v>
      </c>
      <c r="R675" s="26">
        <v>1.0625</v>
      </c>
      <c r="S675" s="27">
        <v>0.75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7.46</v>
      </c>
      <c r="Z675" s="9">
        <v>0</v>
      </c>
      <c r="AA675" s="8">
        <v>53.3</v>
      </c>
      <c r="AB675" s="9">
        <v>0</v>
      </c>
      <c r="AC675" s="9">
        <v>0</v>
      </c>
      <c r="AD675" s="4">
        <v>199</v>
      </c>
      <c r="AE675" s="8">
        <v>33.2</v>
      </c>
      <c r="AF675" s="8">
        <v>29</v>
      </c>
      <c r="AG675" s="9">
        <v>5.54</v>
      </c>
      <c r="AH675" s="9">
        <v>7</v>
      </c>
      <c r="AI675" s="9">
        <v>4.39</v>
      </c>
      <c r="AJ675" s="9">
        <v>2.8</v>
      </c>
      <c r="AK675" s="9">
        <v>1.04</v>
      </c>
      <c r="AL675" s="10">
        <v>0</v>
      </c>
      <c r="AM675" s="12">
        <v>0.208</v>
      </c>
      <c r="AN675" s="4">
        <v>314</v>
      </c>
      <c r="AO675" s="10">
        <v>0</v>
      </c>
      <c r="AP675" s="14">
        <v>16.7</v>
      </c>
      <c r="AQ675" s="10">
        <v>7</v>
      </c>
      <c r="AR675" s="10">
        <v>5.34</v>
      </c>
      <c r="AS675" s="14">
        <v>16.1</v>
      </c>
      <c r="AT675" s="10">
        <v>0</v>
      </c>
      <c r="AU675" s="10">
        <v>0</v>
      </c>
      <c r="AV675" s="10">
        <v>0</v>
      </c>
      <c r="AW675" s="10">
        <v>0</v>
      </c>
    </row>
    <row r="676" spans="1:49" s="16" customFormat="1" ht="12.75">
      <c r="A676" s="7" t="s">
        <v>269</v>
      </c>
      <c r="B676" s="4" t="s">
        <v>37</v>
      </c>
      <c r="C676" s="20" t="s">
        <v>46</v>
      </c>
      <c r="D676" s="4">
        <v>233</v>
      </c>
      <c r="E676" s="8">
        <v>68.5</v>
      </c>
      <c r="F676" s="8">
        <v>16</v>
      </c>
      <c r="G676" s="4">
        <v>0</v>
      </c>
      <c r="H676" s="7">
        <v>0</v>
      </c>
      <c r="I676" s="14">
        <v>15.9</v>
      </c>
      <c r="J676" s="7">
        <v>0</v>
      </c>
      <c r="K676" s="7">
        <v>0</v>
      </c>
      <c r="L676" s="10">
        <v>1.07</v>
      </c>
      <c r="M676" s="10">
        <v>1.72</v>
      </c>
      <c r="N676" s="7">
        <v>0</v>
      </c>
      <c r="O676" s="7">
        <v>0</v>
      </c>
      <c r="P676" s="10">
        <v>0</v>
      </c>
      <c r="Q676" s="25">
        <v>2.32</v>
      </c>
      <c r="R676" s="26">
        <v>3</v>
      </c>
      <c r="S676" s="27">
        <v>1.75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4.62</v>
      </c>
      <c r="Z676" s="9">
        <v>0</v>
      </c>
      <c r="AA676" s="8">
        <v>10.7</v>
      </c>
      <c r="AB676" s="9">
        <v>0</v>
      </c>
      <c r="AC676" s="9">
        <v>0</v>
      </c>
      <c r="AD676" s="4">
        <v>3010</v>
      </c>
      <c r="AE676" s="4">
        <v>436</v>
      </c>
      <c r="AF676" s="4">
        <v>375</v>
      </c>
      <c r="AG676" s="9">
        <v>6.63</v>
      </c>
      <c r="AH676" s="4">
        <v>1150</v>
      </c>
      <c r="AI676" s="4">
        <v>221</v>
      </c>
      <c r="AJ676" s="4">
        <v>145</v>
      </c>
      <c r="AK676" s="9">
        <v>4.1</v>
      </c>
      <c r="AL676" s="10">
        <v>0</v>
      </c>
      <c r="AM676" s="8">
        <v>59.5</v>
      </c>
      <c r="AN676" s="4">
        <v>59000</v>
      </c>
      <c r="AO676" s="10">
        <v>0</v>
      </c>
      <c r="AP676" s="14">
        <v>56.8</v>
      </c>
      <c r="AQ676" s="7">
        <v>388</v>
      </c>
      <c r="AR676" s="14">
        <v>91.1</v>
      </c>
      <c r="AS676" s="7">
        <v>216</v>
      </c>
      <c r="AT676" s="10">
        <v>0</v>
      </c>
      <c r="AU676" s="10">
        <v>0</v>
      </c>
      <c r="AV676" s="10">
        <v>0</v>
      </c>
      <c r="AW676" s="10">
        <v>0</v>
      </c>
    </row>
    <row r="677" spans="1:49" s="16" customFormat="1" ht="12.75">
      <c r="A677" s="7" t="s">
        <v>270</v>
      </c>
      <c r="B677" s="4" t="s">
        <v>37</v>
      </c>
      <c r="C677" s="20" t="s">
        <v>46</v>
      </c>
      <c r="D677" s="4">
        <v>257</v>
      </c>
      <c r="E677" s="8">
        <v>75.6</v>
      </c>
      <c r="F677" s="8">
        <v>16.4</v>
      </c>
      <c r="G677" s="4">
        <v>0</v>
      </c>
      <c r="H677" s="7">
        <v>0</v>
      </c>
      <c r="I677" s="14">
        <v>16</v>
      </c>
      <c r="J677" s="7">
        <v>0</v>
      </c>
      <c r="K677" s="7">
        <v>0</v>
      </c>
      <c r="L677" s="10">
        <v>1.18</v>
      </c>
      <c r="M677" s="10">
        <v>1.89</v>
      </c>
      <c r="N677" s="7">
        <v>0</v>
      </c>
      <c r="O677" s="7">
        <v>0</v>
      </c>
      <c r="P677" s="10">
        <v>0</v>
      </c>
      <c r="Q677" s="25">
        <v>2.49</v>
      </c>
      <c r="R677" s="26">
        <v>3.1875</v>
      </c>
      <c r="S677" s="27">
        <v>1.8125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4.23</v>
      </c>
      <c r="Z677" s="9">
        <v>0</v>
      </c>
      <c r="AA677" s="9">
        <v>9.71</v>
      </c>
      <c r="AB677" s="9">
        <v>0</v>
      </c>
      <c r="AC677" s="9">
        <v>0</v>
      </c>
      <c r="AD677" s="4">
        <v>3400</v>
      </c>
      <c r="AE677" s="4">
        <v>487</v>
      </c>
      <c r="AF677" s="4">
        <v>415</v>
      </c>
      <c r="AG677" s="9">
        <v>6.71</v>
      </c>
      <c r="AH677" s="4">
        <v>1290</v>
      </c>
      <c r="AI677" s="4">
        <v>246</v>
      </c>
      <c r="AJ677" s="4">
        <v>161</v>
      </c>
      <c r="AK677" s="9">
        <v>4.13</v>
      </c>
      <c r="AL677" s="10">
        <v>0</v>
      </c>
      <c r="AM677" s="8">
        <v>79.1</v>
      </c>
      <c r="AN677" s="4">
        <v>67800</v>
      </c>
      <c r="AO677" s="10">
        <v>0</v>
      </c>
      <c r="AP677" s="14">
        <v>58</v>
      </c>
      <c r="AQ677" s="7">
        <v>439</v>
      </c>
      <c r="AR677" s="7">
        <v>102</v>
      </c>
      <c r="AS677" s="7">
        <v>243</v>
      </c>
      <c r="AT677" s="10">
        <v>0</v>
      </c>
      <c r="AU677" s="10">
        <v>0</v>
      </c>
      <c r="AV677" s="10">
        <v>0</v>
      </c>
      <c r="AW677" s="10">
        <v>0</v>
      </c>
    </row>
    <row r="678" spans="1:49" s="16" customFormat="1" ht="12.75">
      <c r="A678" s="7" t="s">
        <v>271</v>
      </c>
      <c r="B678" s="4" t="s">
        <v>37</v>
      </c>
      <c r="C678" s="20" t="s">
        <v>83</v>
      </c>
      <c r="D678" s="8">
        <v>26</v>
      </c>
      <c r="E678" s="9">
        <v>7.69</v>
      </c>
      <c r="F678" s="8">
        <v>13.9</v>
      </c>
      <c r="G678" s="4">
        <v>0</v>
      </c>
      <c r="H678" s="7">
        <v>0</v>
      </c>
      <c r="I678" s="10">
        <v>5.03</v>
      </c>
      <c r="J678" s="7">
        <v>0</v>
      </c>
      <c r="K678" s="7">
        <v>0</v>
      </c>
      <c r="L678" s="11">
        <v>0.255</v>
      </c>
      <c r="M678" s="11">
        <v>0.42</v>
      </c>
      <c r="N678" s="7">
        <v>0</v>
      </c>
      <c r="O678" s="7">
        <v>0</v>
      </c>
      <c r="P678" s="10">
        <v>0</v>
      </c>
      <c r="Q678" s="28">
        <v>0.82</v>
      </c>
      <c r="R678" s="26">
        <v>1.125</v>
      </c>
      <c r="S678" s="27">
        <v>0.75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5.98</v>
      </c>
      <c r="Z678" s="9">
        <v>0</v>
      </c>
      <c r="AA678" s="8">
        <v>48.1</v>
      </c>
      <c r="AB678" s="9">
        <v>0</v>
      </c>
      <c r="AC678" s="9">
        <v>0</v>
      </c>
      <c r="AD678" s="4">
        <v>245</v>
      </c>
      <c r="AE678" s="8">
        <v>40.2</v>
      </c>
      <c r="AF678" s="8">
        <v>35.3</v>
      </c>
      <c r="AG678" s="9">
        <v>5.65</v>
      </c>
      <c r="AH678" s="9">
        <v>8.91</v>
      </c>
      <c r="AI678" s="9">
        <v>5.54</v>
      </c>
      <c r="AJ678" s="9">
        <v>3.55</v>
      </c>
      <c r="AK678" s="9">
        <v>1.08</v>
      </c>
      <c r="AL678" s="10">
        <v>0</v>
      </c>
      <c r="AM678" s="12">
        <v>0.358</v>
      </c>
      <c r="AN678" s="4">
        <v>405</v>
      </c>
      <c r="AO678" s="10">
        <v>0</v>
      </c>
      <c r="AP678" s="14">
        <v>17</v>
      </c>
      <c r="AQ678" s="10">
        <v>8.95</v>
      </c>
      <c r="AR678" s="10">
        <v>6.76</v>
      </c>
      <c r="AS678" s="14">
        <v>19.7</v>
      </c>
      <c r="AT678" s="10">
        <v>0</v>
      </c>
      <c r="AU678" s="10">
        <v>0</v>
      </c>
      <c r="AV678" s="10">
        <v>0</v>
      </c>
      <c r="AW678" s="10">
        <v>0</v>
      </c>
    </row>
    <row r="679" spans="1:49" s="16" customFormat="1" ht="12.75">
      <c r="A679" s="7" t="s">
        <v>272</v>
      </c>
      <c r="B679" s="4" t="s">
        <v>37</v>
      </c>
      <c r="C679" s="20" t="s">
        <v>46</v>
      </c>
      <c r="D679" s="4">
        <v>283</v>
      </c>
      <c r="E679" s="8">
        <v>83.3</v>
      </c>
      <c r="F679" s="8">
        <v>16.7</v>
      </c>
      <c r="G679" s="4">
        <v>0</v>
      </c>
      <c r="H679" s="7">
        <v>0</v>
      </c>
      <c r="I679" s="14">
        <v>16.1</v>
      </c>
      <c r="J679" s="7">
        <v>0</v>
      </c>
      <c r="K679" s="7">
        <v>0</v>
      </c>
      <c r="L679" s="10">
        <v>1.29</v>
      </c>
      <c r="M679" s="10">
        <v>2.07</v>
      </c>
      <c r="N679" s="7">
        <v>0</v>
      </c>
      <c r="O679" s="7">
        <v>0</v>
      </c>
      <c r="P679" s="10">
        <v>0</v>
      </c>
      <c r="Q679" s="25">
        <v>2.67</v>
      </c>
      <c r="R679" s="26">
        <v>3.375</v>
      </c>
      <c r="S679" s="27">
        <v>1.875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3.89</v>
      </c>
      <c r="Z679" s="9">
        <v>0</v>
      </c>
      <c r="AA679" s="9">
        <v>8.84</v>
      </c>
      <c r="AB679" s="9">
        <v>0</v>
      </c>
      <c r="AC679" s="9">
        <v>0</v>
      </c>
      <c r="AD679" s="4">
        <v>3840</v>
      </c>
      <c r="AE679" s="4">
        <v>542</v>
      </c>
      <c r="AF679" s="4">
        <v>459</v>
      </c>
      <c r="AG679" s="9">
        <v>6.79</v>
      </c>
      <c r="AH679" s="4">
        <v>1440</v>
      </c>
      <c r="AI679" s="4">
        <v>274</v>
      </c>
      <c r="AJ679" s="4">
        <v>179</v>
      </c>
      <c r="AK679" s="9">
        <v>4.17</v>
      </c>
      <c r="AL679" s="10">
        <v>0</v>
      </c>
      <c r="AM679" s="4">
        <v>104</v>
      </c>
      <c r="AN679" s="4">
        <v>77700</v>
      </c>
      <c r="AO679" s="10">
        <v>0</v>
      </c>
      <c r="AP679" s="14">
        <v>58.9</v>
      </c>
      <c r="AQ679" s="7">
        <v>491</v>
      </c>
      <c r="AR679" s="7">
        <v>112</v>
      </c>
      <c r="AS679" s="7">
        <v>269</v>
      </c>
      <c r="AT679" s="10">
        <v>0</v>
      </c>
      <c r="AU679" s="10">
        <v>0</v>
      </c>
      <c r="AV679" s="10">
        <v>0</v>
      </c>
      <c r="AW679" s="10">
        <v>0</v>
      </c>
    </row>
    <row r="680" spans="1:49" s="16" customFormat="1" ht="12.75">
      <c r="A680" s="7" t="s">
        <v>273</v>
      </c>
      <c r="B680" s="4" t="s">
        <v>37</v>
      </c>
      <c r="C680" s="20" t="s">
        <v>83</v>
      </c>
      <c r="D680" s="8">
        <v>30</v>
      </c>
      <c r="E680" s="9">
        <v>8.85</v>
      </c>
      <c r="F680" s="8">
        <v>13.8</v>
      </c>
      <c r="G680" s="4">
        <v>0</v>
      </c>
      <c r="H680" s="7">
        <v>0</v>
      </c>
      <c r="I680" s="10">
        <v>6.73</v>
      </c>
      <c r="J680" s="7">
        <v>0</v>
      </c>
      <c r="K680" s="7">
        <v>0</v>
      </c>
      <c r="L680" s="11">
        <v>0.27</v>
      </c>
      <c r="M680" s="11">
        <v>0.385</v>
      </c>
      <c r="N680" s="7">
        <v>0</v>
      </c>
      <c r="O680" s="7">
        <v>0</v>
      </c>
      <c r="P680" s="10">
        <v>0</v>
      </c>
      <c r="Q680" s="28">
        <v>0.785</v>
      </c>
      <c r="R680" s="26">
        <v>1.125</v>
      </c>
      <c r="S680" s="27">
        <v>0.75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8.74</v>
      </c>
      <c r="Z680" s="9">
        <v>0</v>
      </c>
      <c r="AA680" s="8">
        <v>45.4</v>
      </c>
      <c r="AB680" s="9">
        <v>0</v>
      </c>
      <c r="AC680" s="9">
        <v>0</v>
      </c>
      <c r="AD680" s="4">
        <v>291</v>
      </c>
      <c r="AE680" s="8">
        <v>47.3</v>
      </c>
      <c r="AF680" s="8">
        <v>42</v>
      </c>
      <c r="AG680" s="9">
        <v>5.73</v>
      </c>
      <c r="AH680" s="8">
        <v>19.6</v>
      </c>
      <c r="AI680" s="9">
        <v>8.99</v>
      </c>
      <c r="AJ680" s="9">
        <v>5.82</v>
      </c>
      <c r="AK680" s="9">
        <v>1.49</v>
      </c>
      <c r="AL680" s="10">
        <v>0</v>
      </c>
      <c r="AM680" s="12">
        <v>0.38</v>
      </c>
      <c r="AN680" s="4">
        <v>887</v>
      </c>
      <c r="AO680" s="10">
        <v>0</v>
      </c>
      <c r="AP680" s="14">
        <v>22.6</v>
      </c>
      <c r="AQ680" s="14">
        <v>14.6</v>
      </c>
      <c r="AR680" s="10">
        <v>8.34</v>
      </c>
      <c r="AS680" s="14">
        <v>23.1</v>
      </c>
      <c r="AT680" s="10">
        <v>0</v>
      </c>
      <c r="AU680" s="10">
        <v>0</v>
      </c>
      <c r="AV680" s="10">
        <v>0</v>
      </c>
      <c r="AW680" s="10">
        <v>0</v>
      </c>
    </row>
    <row r="681" spans="1:49" s="16" customFormat="1" ht="12.75">
      <c r="A681" s="7" t="s">
        <v>274</v>
      </c>
      <c r="B681" s="4" t="s">
        <v>37</v>
      </c>
      <c r="C681" s="20" t="s">
        <v>46</v>
      </c>
      <c r="D681" s="4">
        <v>311</v>
      </c>
      <c r="E681" s="8">
        <v>91.4</v>
      </c>
      <c r="F681" s="8">
        <v>17.1</v>
      </c>
      <c r="G681" s="4">
        <v>0</v>
      </c>
      <c r="H681" s="7">
        <v>0</v>
      </c>
      <c r="I681" s="14">
        <v>16.2</v>
      </c>
      <c r="J681" s="7">
        <v>0</v>
      </c>
      <c r="K681" s="7">
        <v>0</v>
      </c>
      <c r="L681" s="10">
        <v>1.41</v>
      </c>
      <c r="M681" s="10">
        <v>2.26</v>
      </c>
      <c r="N681" s="7">
        <v>0</v>
      </c>
      <c r="O681" s="7">
        <v>0</v>
      </c>
      <c r="P681" s="10">
        <v>0</v>
      </c>
      <c r="Q681" s="25">
        <v>2.86</v>
      </c>
      <c r="R681" s="26">
        <v>3.5625</v>
      </c>
      <c r="S681" s="27">
        <v>1.9375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3.59</v>
      </c>
      <c r="Z681" s="9">
        <v>0</v>
      </c>
      <c r="AA681" s="9">
        <v>8.09</v>
      </c>
      <c r="AB681" s="9">
        <v>0</v>
      </c>
      <c r="AC681" s="9">
        <v>0</v>
      </c>
      <c r="AD681" s="4">
        <v>4330</v>
      </c>
      <c r="AE681" s="4">
        <v>603</v>
      </c>
      <c r="AF681" s="4">
        <v>506</v>
      </c>
      <c r="AG681" s="9">
        <v>6.88</v>
      </c>
      <c r="AH681" s="4">
        <v>1610</v>
      </c>
      <c r="AI681" s="4">
        <v>304</v>
      </c>
      <c r="AJ681" s="4">
        <v>199</v>
      </c>
      <c r="AK681" s="9">
        <v>4.2</v>
      </c>
      <c r="AL681" s="10">
        <v>0</v>
      </c>
      <c r="AM681" s="4">
        <v>136</v>
      </c>
      <c r="AN681" s="4">
        <v>89100</v>
      </c>
      <c r="AO681" s="10">
        <v>0</v>
      </c>
      <c r="AP681" s="14">
        <v>60.1</v>
      </c>
      <c r="AQ681" s="7">
        <v>550</v>
      </c>
      <c r="AR681" s="7">
        <v>124</v>
      </c>
      <c r="AS681" s="7">
        <v>300</v>
      </c>
      <c r="AT681" s="10">
        <v>0</v>
      </c>
      <c r="AU681" s="10">
        <v>0</v>
      </c>
      <c r="AV681" s="10">
        <v>0</v>
      </c>
      <c r="AW681" s="10">
        <v>0</v>
      </c>
    </row>
    <row r="682" spans="1:49" s="16" customFormat="1" ht="12.75">
      <c r="A682" s="7" t="s">
        <v>275</v>
      </c>
      <c r="B682" s="4" t="s">
        <v>37</v>
      </c>
      <c r="C682" s="20" t="s">
        <v>83</v>
      </c>
      <c r="D682" s="8">
        <v>34</v>
      </c>
      <c r="E682" s="8">
        <v>10</v>
      </c>
      <c r="F682" s="8">
        <v>14</v>
      </c>
      <c r="G682" s="4">
        <v>0</v>
      </c>
      <c r="H682" s="7">
        <v>0</v>
      </c>
      <c r="I682" s="10">
        <v>6.75</v>
      </c>
      <c r="J682" s="7">
        <v>0</v>
      </c>
      <c r="K682" s="7">
        <v>0</v>
      </c>
      <c r="L682" s="11">
        <v>0.285</v>
      </c>
      <c r="M682" s="11">
        <v>0.455</v>
      </c>
      <c r="N682" s="7">
        <v>0</v>
      </c>
      <c r="O682" s="7">
        <v>0</v>
      </c>
      <c r="P682" s="10">
        <v>0</v>
      </c>
      <c r="Q682" s="28">
        <v>0.855</v>
      </c>
      <c r="R682" s="26">
        <v>1.1875</v>
      </c>
      <c r="S682" s="27">
        <v>0.75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7.41</v>
      </c>
      <c r="Z682" s="9">
        <v>0</v>
      </c>
      <c r="AA682" s="8">
        <v>43.1</v>
      </c>
      <c r="AB682" s="9">
        <v>0</v>
      </c>
      <c r="AC682" s="9">
        <v>0</v>
      </c>
      <c r="AD682" s="4">
        <v>340</v>
      </c>
      <c r="AE682" s="8">
        <v>54.6</v>
      </c>
      <c r="AF682" s="8">
        <v>48.6</v>
      </c>
      <c r="AG682" s="9">
        <v>5.83</v>
      </c>
      <c r="AH682" s="8">
        <v>23.3</v>
      </c>
      <c r="AI682" s="8">
        <v>10.6</v>
      </c>
      <c r="AJ682" s="9">
        <v>6.91</v>
      </c>
      <c r="AK682" s="9">
        <v>1.53</v>
      </c>
      <c r="AL682" s="10">
        <v>0</v>
      </c>
      <c r="AM682" s="12">
        <v>0.569</v>
      </c>
      <c r="AN682" s="4">
        <v>1070</v>
      </c>
      <c r="AO682" s="10">
        <v>0</v>
      </c>
      <c r="AP682" s="14">
        <v>22.9</v>
      </c>
      <c r="AQ682" s="14">
        <v>17.6</v>
      </c>
      <c r="AR682" s="14">
        <v>10</v>
      </c>
      <c r="AS682" s="14">
        <v>26.9</v>
      </c>
      <c r="AT682" s="10">
        <v>0</v>
      </c>
      <c r="AU682" s="10">
        <v>0</v>
      </c>
      <c r="AV682" s="10">
        <v>0</v>
      </c>
      <c r="AW682" s="10">
        <v>0</v>
      </c>
    </row>
    <row r="683" spans="1:49" s="16" customFormat="1" ht="12.75">
      <c r="A683" s="7" t="s">
        <v>276</v>
      </c>
      <c r="B683" s="4" t="s">
        <v>37</v>
      </c>
      <c r="C683" s="20" t="s">
        <v>46</v>
      </c>
      <c r="D683" s="4">
        <v>342</v>
      </c>
      <c r="E683" s="4">
        <v>101</v>
      </c>
      <c r="F683" s="8">
        <v>17.5</v>
      </c>
      <c r="G683" s="4">
        <v>0</v>
      </c>
      <c r="H683" s="7">
        <v>0</v>
      </c>
      <c r="I683" s="14">
        <v>16.4</v>
      </c>
      <c r="J683" s="7">
        <v>0</v>
      </c>
      <c r="K683" s="7">
        <v>0</v>
      </c>
      <c r="L683" s="10">
        <v>1.54</v>
      </c>
      <c r="M683" s="10">
        <v>2.47</v>
      </c>
      <c r="N683" s="7">
        <v>0</v>
      </c>
      <c r="O683" s="7">
        <v>0</v>
      </c>
      <c r="P683" s="10">
        <v>0</v>
      </c>
      <c r="Q683" s="25">
        <v>3.07</v>
      </c>
      <c r="R683" s="26">
        <v>3.75</v>
      </c>
      <c r="S683" s="27">
        <v>2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3.31</v>
      </c>
      <c r="Z683" s="9">
        <v>0</v>
      </c>
      <c r="AA683" s="9">
        <v>7.41</v>
      </c>
      <c r="AB683" s="9">
        <v>0</v>
      </c>
      <c r="AC683" s="9">
        <v>0</v>
      </c>
      <c r="AD683" s="4">
        <v>4900</v>
      </c>
      <c r="AE683" s="4">
        <v>672</v>
      </c>
      <c r="AF683" s="4">
        <v>558</v>
      </c>
      <c r="AG683" s="9">
        <v>6.98</v>
      </c>
      <c r="AH683" s="4">
        <v>1810</v>
      </c>
      <c r="AI683" s="4">
        <v>338</v>
      </c>
      <c r="AJ683" s="4">
        <v>221</v>
      </c>
      <c r="AK683" s="9">
        <v>4.24</v>
      </c>
      <c r="AL683" s="10">
        <v>0</v>
      </c>
      <c r="AM683" s="4">
        <v>178</v>
      </c>
      <c r="AN683" s="4">
        <v>103000</v>
      </c>
      <c r="AO683" s="10">
        <v>0</v>
      </c>
      <c r="AP683" s="14">
        <v>61.6</v>
      </c>
      <c r="AQ683" s="7">
        <v>624</v>
      </c>
      <c r="AR683" s="7">
        <v>138</v>
      </c>
      <c r="AS683" s="7">
        <v>335</v>
      </c>
      <c r="AT683" s="10">
        <v>0</v>
      </c>
      <c r="AU683" s="10">
        <v>0</v>
      </c>
      <c r="AV683" s="10">
        <v>0</v>
      </c>
      <c r="AW683" s="10">
        <v>0</v>
      </c>
    </row>
    <row r="684" spans="1:49" s="16" customFormat="1" ht="12.75">
      <c r="A684" s="7" t="s">
        <v>277</v>
      </c>
      <c r="B684" s="4" t="s">
        <v>37</v>
      </c>
      <c r="C684" s="20" t="s">
        <v>46</v>
      </c>
      <c r="D684" s="4">
        <v>370</v>
      </c>
      <c r="E684" s="4">
        <v>109</v>
      </c>
      <c r="F684" s="8">
        <v>17.9</v>
      </c>
      <c r="G684" s="4">
        <v>0</v>
      </c>
      <c r="H684" s="7">
        <v>0</v>
      </c>
      <c r="I684" s="14">
        <v>16.5</v>
      </c>
      <c r="J684" s="7">
        <v>0</v>
      </c>
      <c r="K684" s="7">
        <v>0</v>
      </c>
      <c r="L684" s="10">
        <v>1.66</v>
      </c>
      <c r="M684" s="10">
        <v>2.66</v>
      </c>
      <c r="N684" s="7">
        <v>0</v>
      </c>
      <c r="O684" s="7">
        <v>0</v>
      </c>
      <c r="P684" s="10">
        <v>0</v>
      </c>
      <c r="Q684" s="25">
        <v>3.26</v>
      </c>
      <c r="R684" s="26">
        <v>3.9375</v>
      </c>
      <c r="S684" s="27">
        <v>2.0625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3.1</v>
      </c>
      <c r="Z684" s="9">
        <v>0</v>
      </c>
      <c r="AA684" s="9">
        <v>6.89</v>
      </c>
      <c r="AB684" s="9">
        <v>0</v>
      </c>
      <c r="AC684" s="9">
        <v>0</v>
      </c>
      <c r="AD684" s="4">
        <v>5440</v>
      </c>
      <c r="AE684" s="4">
        <v>736</v>
      </c>
      <c r="AF684" s="4">
        <v>607</v>
      </c>
      <c r="AG684" s="9">
        <v>7.07</v>
      </c>
      <c r="AH684" s="4">
        <v>1990</v>
      </c>
      <c r="AI684" s="4">
        <v>370</v>
      </c>
      <c r="AJ684" s="4">
        <v>241</v>
      </c>
      <c r="AK684" s="9">
        <v>4.27</v>
      </c>
      <c r="AL684" s="10">
        <v>0</v>
      </c>
      <c r="AM684" s="4">
        <v>222</v>
      </c>
      <c r="AN684" s="4">
        <v>116000</v>
      </c>
      <c r="AO684" s="10">
        <v>0</v>
      </c>
      <c r="AP684" s="14">
        <v>62.9</v>
      </c>
      <c r="AQ684" s="7">
        <v>690</v>
      </c>
      <c r="AR684" s="7">
        <v>150</v>
      </c>
      <c r="AS684" s="7">
        <v>367</v>
      </c>
      <c r="AT684" s="10">
        <v>0</v>
      </c>
      <c r="AU684" s="10">
        <v>0</v>
      </c>
      <c r="AV684" s="10">
        <v>0</v>
      </c>
      <c r="AW684" s="10">
        <v>0</v>
      </c>
    </row>
    <row r="685" spans="1:49" s="16" customFormat="1" ht="12.75">
      <c r="A685" s="7" t="s">
        <v>278</v>
      </c>
      <c r="B685" s="4" t="s">
        <v>37</v>
      </c>
      <c r="C685" s="20" t="s">
        <v>83</v>
      </c>
      <c r="D685" s="8">
        <v>38</v>
      </c>
      <c r="E685" s="8">
        <v>11.2</v>
      </c>
      <c r="F685" s="8">
        <v>14.1</v>
      </c>
      <c r="G685" s="4">
        <v>0</v>
      </c>
      <c r="H685" s="7">
        <v>0</v>
      </c>
      <c r="I685" s="10">
        <v>6.77</v>
      </c>
      <c r="J685" s="7">
        <v>0</v>
      </c>
      <c r="K685" s="7">
        <v>0</v>
      </c>
      <c r="L685" s="11">
        <v>0.31</v>
      </c>
      <c r="M685" s="11">
        <v>0.515</v>
      </c>
      <c r="N685" s="7">
        <v>0</v>
      </c>
      <c r="O685" s="7">
        <v>0</v>
      </c>
      <c r="P685" s="10">
        <v>0</v>
      </c>
      <c r="Q685" s="28">
        <v>0.915</v>
      </c>
      <c r="R685" s="26">
        <v>1.25</v>
      </c>
      <c r="S685" s="27">
        <v>0.8125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6.57</v>
      </c>
      <c r="Z685" s="9">
        <v>0</v>
      </c>
      <c r="AA685" s="8">
        <v>39.6</v>
      </c>
      <c r="AB685" s="9">
        <v>0</v>
      </c>
      <c r="AC685" s="9">
        <v>0</v>
      </c>
      <c r="AD685" s="4">
        <v>385</v>
      </c>
      <c r="AE685" s="8">
        <v>61.5</v>
      </c>
      <c r="AF685" s="8">
        <v>54.6</v>
      </c>
      <c r="AG685" s="9">
        <v>5.87</v>
      </c>
      <c r="AH685" s="8">
        <v>26.7</v>
      </c>
      <c r="AI685" s="8">
        <v>12.1</v>
      </c>
      <c r="AJ685" s="9">
        <v>7.88</v>
      </c>
      <c r="AK685" s="9">
        <v>1.55</v>
      </c>
      <c r="AL685" s="10">
        <v>0</v>
      </c>
      <c r="AM685" s="12">
        <v>0.798</v>
      </c>
      <c r="AN685" s="4">
        <v>1230</v>
      </c>
      <c r="AO685" s="10">
        <v>0</v>
      </c>
      <c r="AP685" s="14">
        <v>23</v>
      </c>
      <c r="AQ685" s="14">
        <v>20</v>
      </c>
      <c r="AR685" s="14">
        <v>11.3</v>
      </c>
      <c r="AS685" s="14">
        <v>30.3</v>
      </c>
      <c r="AT685" s="10">
        <v>0</v>
      </c>
      <c r="AU685" s="10">
        <v>0</v>
      </c>
      <c r="AV685" s="10">
        <v>0</v>
      </c>
      <c r="AW685" s="10">
        <v>0</v>
      </c>
    </row>
    <row r="686" spans="1:49" s="16" customFormat="1" ht="12.75">
      <c r="A686" s="7" t="s">
        <v>279</v>
      </c>
      <c r="B686" s="4" t="s">
        <v>37</v>
      </c>
      <c r="C686" s="20" t="s">
        <v>46</v>
      </c>
      <c r="D686" s="4">
        <v>398</v>
      </c>
      <c r="E686" s="4">
        <v>117</v>
      </c>
      <c r="F686" s="8">
        <v>18.3</v>
      </c>
      <c r="G686" s="4">
        <v>0</v>
      </c>
      <c r="H686" s="7">
        <v>0</v>
      </c>
      <c r="I686" s="14">
        <v>16.6</v>
      </c>
      <c r="J686" s="7">
        <v>0</v>
      </c>
      <c r="K686" s="7">
        <v>0</v>
      </c>
      <c r="L686" s="10">
        <v>1.77</v>
      </c>
      <c r="M686" s="10">
        <v>2.85</v>
      </c>
      <c r="N686" s="7">
        <v>0</v>
      </c>
      <c r="O686" s="7">
        <v>0</v>
      </c>
      <c r="P686" s="10">
        <v>0</v>
      </c>
      <c r="Q686" s="25">
        <v>3.44</v>
      </c>
      <c r="R686" s="26">
        <v>4.125</v>
      </c>
      <c r="S686" s="27">
        <v>2.125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2.92</v>
      </c>
      <c r="Z686" s="9">
        <v>0</v>
      </c>
      <c r="AA686" s="9">
        <v>6.44</v>
      </c>
      <c r="AB686" s="9">
        <v>0</v>
      </c>
      <c r="AC686" s="9">
        <v>0</v>
      </c>
      <c r="AD686" s="4">
        <v>6000</v>
      </c>
      <c r="AE686" s="4">
        <v>801</v>
      </c>
      <c r="AF686" s="4">
        <v>656</v>
      </c>
      <c r="AG686" s="9">
        <v>7.16</v>
      </c>
      <c r="AH686" s="4">
        <v>2170</v>
      </c>
      <c r="AI686" s="4">
        <v>402</v>
      </c>
      <c r="AJ686" s="4">
        <v>262</v>
      </c>
      <c r="AK686" s="9">
        <v>4.31</v>
      </c>
      <c r="AL686" s="10">
        <v>0</v>
      </c>
      <c r="AM686" s="4">
        <v>273</v>
      </c>
      <c r="AN686" s="4">
        <v>129000</v>
      </c>
      <c r="AO686" s="10">
        <v>0</v>
      </c>
      <c r="AP686" s="14">
        <v>64.1</v>
      </c>
      <c r="AQ686" s="7">
        <v>758</v>
      </c>
      <c r="AR686" s="7">
        <v>163</v>
      </c>
      <c r="AS686" s="7">
        <v>401</v>
      </c>
      <c r="AT686" s="10">
        <v>0</v>
      </c>
      <c r="AU686" s="10">
        <v>0</v>
      </c>
      <c r="AV686" s="10">
        <v>0</v>
      </c>
      <c r="AW686" s="10">
        <v>0</v>
      </c>
    </row>
    <row r="687" spans="1:49" s="16" customFormat="1" ht="12.75">
      <c r="A687" s="7" t="s">
        <v>280</v>
      </c>
      <c r="B687" s="4" t="s">
        <v>37</v>
      </c>
      <c r="C687" s="20" t="s">
        <v>46</v>
      </c>
      <c r="D687" s="4">
        <v>426</v>
      </c>
      <c r="E687" s="4">
        <v>125</v>
      </c>
      <c r="F687" s="8">
        <v>18.7</v>
      </c>
      <c r="G687" s="4">
        <v>0</v>
      </c>
      <c r="H687" s="7">
        <v>0</v>
      </c>
      <c r="I687" s="14">
        <v>16.7</v>
      </c>
      <c r="J687" s="7">
        <v>0</v>
      </c>
      <c r="K687" s="7">
        <v>0</v>
      </c>
      <c r="L687" s="10">
        <v>1.88</v>
      </c>
      <c r="M687" s="10">
        <v>3.04</v>
      </c>
      <c r="N687" s="7">
        <v>0</v>
      </c>
      <c r="O687" s="7">
        <v>0</v>
      </c>
      <c r="P687" s="10">
        <v>0</v>
      </c>
      <c r="Q687" s="25">
        <v>3.63</v>
      </c>
      <c r="R687" s="26">
        <v>4.3125</v>
      </c>
      <c r="S687" s="27">
        <v>2.125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2.75</v>
      </c>
      <c r="Z687" s="9">
        <v>0</v>
      </c>
      <c r="AA687" s="9">
        <v>6.08</v>
      </c>
      <c r="AB687" s="9">
        <v>0</v>
      </c>
      <c r="AC687" s="9">
        <v>0</v>
      </c>
      <c r="AD687" s="4">
        <v>6600</v>
      </c>
      <c r="AE687" s="4">
        <v>869</v>
      </c>
      <c r="AF687" s="4">
        <v>706</v>
      </c>
      <c r="AG687" s="9">
        <v>7.26</v>
      </c>
      <c r="AH687" s="4">
        <v>2360</v>
      </c>
      <c r="AI687" s="4">
        <v>434</v>
      </c>
      <c r="AJ687" s="4">
        <v>283</v>
      </c>
      <c r="AK687" s="9">
        <v>4.34</v>
      </c>
      <c r="AL687" s="10">
        <v>0</v>
      </c>
      <c r="AM687" s="4">
        <v>331</v>
      </c>
      <c r="AN687" s="4">
        <v>144000</v>
      </c>
      <c r="AO687" s="10">
        <v>0</v>
      </c>
      <c r="AP687" s="14">
        <v>65.4</v>
      </c>
      <c r="AQ687" s="7">
        <v>830</v>
      </c>
      <c r="AR687" s="7">
        <v>176</v>
      </c>
      <c r="AS687" s="7">
        <v>435</v>
      </c>
      <c r="AT687" s="10">
        <v>0</v>
      </c>
      <c r="AU687" s="10">
        <v>0</v>
      </c>
      <c r="AV687" s="10">
        <v>0</v>
      </c>
      <c r="AW687" s="10">
        <v>0</v>
      </c>
    </row>
    <row r="688" spans="1:49" s="16" customFormat="1" ht="12.75">
      <c r="A688" s="7" t="s">
        <v>281</v>
      </c>
      <c r="B688" s="4" t="s">
        <v>37</v>
      </c>
      <c r="C688" s="20" t="s">
        <v>83</v>
      </c>
      <c r="D688" s="8">
        <v>43</v>
      </c>
      <c r="E688" s="8">
        <v>12.6</v>
      </c>
      <c r="F688" s="8">
        <v>13.7</v>
      </c>
      <c r="G688" s="4">
        <v>0</v>
      </c>
      <c r="H688" s="7">
        <v>0</v>
      </c>
      <c r="I688" s="10">
        <v>8</v>
      </c>
      <c r="J688" s="7">
        <v>0</v>
      </c>
      <c r="K688" s="7">
        <v>0</v>
      </c>
      <c r="L688" s="11">
        <v>0.305</v>
      </c>
      <c r="M688" s="11">
        <v>0.53</v>
      </c>
      <c r="N688" s="7">
        <v>0</v>
      </c>
      <c r="O688" s="7">
        <v>0</v>
      </c>
      <c r="P688" s="10">
        <v>0</v>
      </c>
      <c r="Q688" s="25">
        <v>1.12</v>
      </c>
      <c r="R688" s="26">
        <v>1.375</v>
      </c>
      <c r="S688" s="27">
        <v>1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7.54</v>
      </c>
      <c r="Z688" s="9">
        <v>0</v>
      </c>
      <c r="AA688" s="8">
        <v>37.4</v>
      </c>
      <c r="AB688" s="9">
        <v>0</v>
      </c>
      <c r="AC688" s="9">
        <v>0</v>
      </c>
      <c r="AD688" s="4">
        <v>428</v>
      </c>
      <c r="AE688" s="8">
        <v>69.6</v>
      </c>
      <c r="AF688" s="8">
        <v>62.6</v>
      </c>
      <c r="AG688" s="9">
        <v>5.82</v>
      </c>
      <c r="AH688" s="8">
        <v>45.2</v>
      </c>
      <c r="AI688" s="8">
        <v>17.3</v>
      </c>
      <c r="AJ688" s="8">
        <v>11.3</v>
      </c>
      <c r="AK688" s="9">
        <v>1.89</v>
      </c>
      <c r="AL688" s="10">
        <v>0</v>
      </c>
      <c r="AM688" s="9">
        <v>1.05</v>
      </c>
      <c r="AN688" s="4">
        <v>1950</v>
      </c>
      <c r="AO688" s="10">
        <v>0</v>
      </c>
      <c r="AP688" s="14">
        <v>26.3</v>
      </c>
      <c r="AQ688" s="14">
        <v>27.9</v>
      </c>
      <c r="AR688" s="14">
        <v>13.4</v>
      </c>
      <c r="AS688" s="14">
        <v>34</v>
      </c>
      <c r="AT688" s="10">
        <v>0</v>
      </c>
      <c r="AU688" s="10">
        <v>0</v>
      </c>
      <c r="AV688" s="10">
        <v>0</v>
      </c>
      <c r="AW688" s="10">
        <v>0</v>
      </c>
    </row>
    <row r="689" spans="1:49" s="16" customFormat="1" ht="12.75">
      <c r="A689" s="7" t="s">
        <v>282</v>
      </c>
      <c r="B689" s="4" t="s">
        <v>37</v>
      </c>
      <c r="C689" s="20" t="s">
        <v>46</v>
      </c>
      <c r="D689" s="4">
        <v>455</v>
      </c>
      <c r="E689" s="4">
        <v>134</v>
      </c>
      <c r="F689" s="8">
        <v>19</v>
      </c>
      <c r="G689" s="4">
        <v>0</v>
      </c>
      <c r="H689" s="7">
        <v>0</v>
      </c>
      <c r="I689" s="14">
        <v>16.8</v>
      </c>
      <c r="J689" s="7">
        <v>0</v>
      </c>
      <c r="K689" s="7">
        <v>0</v>
      </c>
      <c r="L689" s="10">
        <v>2.02</v>
      </c>
      <c r="M689" s="10">
        <v>3.21</v>
      </c>
      <c r="N689" s="7">
        <v>0</v>
      </c>
      <c r="O689" s="7">
        <v>0</v>
      </c>
      <c r="P689" s="10">
        <v>0</v>
      </c>
      <c r="Q689" s="25">
        <v>3.81</v>
      </c>
      <c r="R689" s="26">
        <v>4.5</v>
      </c>
      <c r="S689" s="27">
        <v>2.25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2.62</v>
      </c>
      <c r="Z689" s="9">
        <v>0</v>
      </c>
      <c r="AA689" s="9">
        <v>5.66</v>
      </c>
      <c r="AB689" s="9">
        <v>0</v>
      </c>
      <c r="AC689" s="9">
        <v>0</v>
      </c>
      <c r="AD689" s="4">
        <v>7190</v>
      </c>
      <c r="AE689" s="4">
        <v>936</v>
      </c>
      <c r="AF689" s="4">
        <v>756</v>
      </c>
      <c r="AG689" s="9">
        <v>7.33</v>
      </c>
      <c r="AH689" s="4">
        <v>2560</v>
      </c>
      <c r="AI689" s="4">
        <v>468</v>
      </c>
      <c r="AJ689" s="4">
        <v>304</v>
      </c>
      <c r="AK689" s="9">
        <v>4.38</v>
      </c>
      <c r="AL689" s="10">
        <v>0</v>
      </c>
      <c r="AM689" s="4">
        <v>395</v>
      </c>
      <c r="AN689" s="4">
        <v>160000</v>
      </c>
      <c r="AO689" s="10">
        <v>0</v>
      </c>
      <c r="AP689" s="14">
        <v>66.3</v>
      </c>
      <c r="AQ689" s="7">
        <v>894</v>
      </c>
      <c r="AR689" s="7">
        <v>187</v>
      </c>
      <c r="AS689" s="7">
        <v>466</v>
      </c>
      <c r="AT689" s="10">
        <v>0</v>
      </c>
      <c r="AU689" s="10">
        <v>0</v>
      </c>
      <c r="AV689" s="10">
        <v>0</v>
      </c>
      <c r="AW689" s="10">
        <v>0</v>
      </c>
    </row>
    <row r="690" spans="1:49" s="16" customFormat="1" ht="12.75">
      <c r="A690" s="7" t="s">
        <v>283</v>
      </c>
      <c r="B690" s="4" t="s">
        <v>37</v>
      </c>
      <c r="C690" s="20" t="s">
        <v>83</v>
      </c>
      <c r="D690" s="8">
        <v>48</v>
      </c>
      <c r="E690" s="8">
        <v>14.1</v>
      </c>
      <c r="F690" s="8">
        <v>13.8</v>
      </c>
      <c r="G690" s="4">
        <v>0</v>
      </c>
      <c r="H690" s="7">
        <v>0</v>
      </c>
      <c r="I690" s="10">
        <v>8.03</v>
      </c>
      <c r="J690" s="7">
        <v>0</v>
      </c>
      <c r="K690" s="7">
        <v>0</v>
      </c>
      <c r="L690" s="11">
        <v>0.34</v>
      </c>
      <c r="M690" s="11">
        <v>0.595</v>
      </c>
      <c r="N690" s="7">
        <v>0</v>
      </c>
      <c r="O690" s="7">
        <v>0</v>
      </c>
      <c r="P690" s="10">
        <v>0</v>
      </c>
      <c r="Q690" s="25">
        <v>1.19</v>
      </c>
      <c r="R690" s="26">
        <v>1.4375</v>
      </c>
      <c r="S690" s="27">
        <v>1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6.75</v>
      </c>
      <c r="Z690" s="9">
        <v>0</v>
      </c>
      <c r="AA690" s="8">
        <v>33.6</v>
      </c>
      <c r="AB690" s="9">
        <v>0</v>
      </c>
      <c r="AC690" s="9">
        <v>0</v>
      </c>
      <c r="AD690" s="4">
        <v>484</v>
      </c>
      <c r="AE690" s="8">
        <v>78.4</v>
      </c>
      <c r="AF690" s="8">
        <v>70.2</v>
      </c>
      <c r="AG690" s="9">
        <v>5.85</v>
      </c>
      <c r="AH690" s="8">
        <v>51.4</v>
      </c>
      <c r="AI690" s="8">
        <v>19.6</v>
      </c>
      <c r="AJ690" s="8">
        <v>12.8</v>
      </c>
      <c r="AK690" s="9">
        <v>1.91</v>
      </c>
      <c r="AL690" s="10">
        <v>0</v>
      </c>
      <c r="AM690" s="9">
        <v>1.45</v>
      </c>
      <c r="AN690" s="4">
        <v>2240</v>
      </c>
      <c r="AO690" s="10">
        <v>0</v>
      </c>
      <c r="AP690" s="14">
        <v>26.5</v>
      </c>
      <c r="AQ690" s="14">
        <v>31.7</v>
      </c>
      <c r="AR690" s="14">
        <v>15.1</v>
      </c>
      <c r="AS690" s="14">
        <v>38.3</v>
      </c>
      <c r="AT690" s="10">
        <v>0</v>
      </c>
      <c r="AU690" s="10">
        <v>0</v>
      </c>
      <c r="AV690" s="10">
        <v>0</v>
      </c>
      <c r="AW690" s="10">
        <v>0</v>
      </c>
    </row>
    <row r="691" spans="1:49" s="16" customFormat="1" ht="12.75">
      <c r="A691" s="7" t="s">
        <v>284</v>
      </c>
      <c r="B691" s="4" t="s">
        <v>37</v>
      </c>
      <c r="C691" s="20" t="s">
        <v>46</v>
      </c>
      <c r="D691" s="4">
        <v>500</v>
      </c>
      <c r="E691" s="4">
        <v>147</v>
      </c>
      <c r="F691" s="8">
        <v>19.6</v>
      </c>
      <c r="G691" s="4">
        <v>0</v>
      </c>
      <c r="H691" s="7">
        <v>0</v>
      </c>
      <c r="I691" s="14">
        <v>17</v>
      </c>
      <c r="J691" s="7">
        <v>0</v>
      </c>
      <c r="K691" s="7">
        <v>0</v>
      </c>
      <c r="L691" s="10">
        <v>2.19</v>
      </c>
      <c r="M691" s="10">
        <v>3.5</v>
      </c>
      <c r="N691" s="7">
        <v>0</v>
      </c>
      <c r="O691" s="7">
        <v>0</v>
      </c>
      <c r="P691" s="10">
        <v>0</v>
      </c>
      <c r="Q691" s="25">
        <v>4.1</v>
      </c>
      <c r="R691" s="26">
        <v>4.8125</v>
      </c>
      <c r="S691" s="27">
        <v>2.3125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2.43</v>
      </c>
      <c r="Z691" s="9">
        <v>0</v>
      </c>
      <c r="AA691" s="9">
        <v>5.21</v>
      </c>
      <c r="AB691" s="9">
        <v>0</v>
      </c>
      <c r="AC691" s="9">
        <v>0</v>
      </c>
      <c r="AD691" s="4">
        <v>8210</v>
      </c>
      <c r="AE691" s="4">
        <v>1050</v>
      </c>
      <c r="AF691" s="4">
        <v>838</v>
      </c>
      <c r="AG691" s="9">
        <v>7.48</v>
      </c>
      <c r="AH691" s="4">
        <v>2880</v>
      </c>
      <c r="AI691" s="4">
        <v>522</v>
      </c>
      <c r="AJ691" s="4">
        <v>339</v>
      </c>
      <c r="AK691" s="9">
        <v>4.43</v>
      </c>
      <c r="AL691" s="10">
        <v>0</v>
      </c>
      <c r="AM691" s="4">
        <v>514</v>
      </c>
      <c r="AN691" s="4">
        <v>187000</v>
      </c>
      <c r="AO691" s="10">
        <v>0</v>
      </c>
      <c r="AP691" s="14">
        <v>68.4</v>
      </c>
      <c r="AQ691" s="7">
        <v>1020</v>
      </c>
      <c r="AR691" s="7">
        <v>209</v>
      </c>
      <c r="AS691" s="7">
        <v>522</v>
      </c>
      <c r="AT691" s="10">
        <v>0</v>
      </c>
      <c r="AU691" s="10">
        <v>0</v>
      </c>
      <c r="AV691" s="10">
        <v>0</v>
      </c>
      <c r="AW691" s="10">
        <v>0</v>
      </c>
    </row>
    <row r="692" spans="1:49" s="16" customFormat="1" ht="12.75">
      <c r="A692" s="7" t="s">
        <v>285</v>
      </c>
      <c r="B692" s="4" t="s">
        <v>37</v>
      </c>
      <c r="C692" s="20" t="s">
        <v>83</v>
      </c>
      <c r="D692" s="8">
        <v>53</v>
      </c>
      <c r="E692" s="8">
        <v>15.6</v>
      </c>
      <c r="F692" s="8">
        <v>13.9</v>
      </c>
      <c r="G692" s="4">
        <v>0</v>
      </c>
      <c r="H692" s="7">
        <v>0</v>
      </c>
      <c r="I692" s="10">
        <v>8.06</v>
      </c>
      <c r="J692" s="7">
        <v>0</v>
      </c>
      <c r="K692" s="7">
        <v>0</v>
      </c>
      <c r="L692" s="11">
        <v>0.37</v>
      </c>
      <c r="M692" s="11">
        <v>0.66</v>
      </c>
      <c r="N692" s="7">
        <v>0</v>
      </c>
      <c r="O692" s="7">
        <v>0</v>
      </c>
      <c r="P692" s="10">
        <v>0</v>
      </c>
      <c r="Q692" s="25">
        <v>1.25</v>
      </c>
      <c r="R692" s="26">
        <v>1.5</v>
      </c>
      <c r="S692" s="27">
        <v>1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6.11</v>
      </c>
      <c r="Z692" s="9">
        <v>0</v>
      </c>
      <c r="AA692" s="8">
        <v>30.9</v>
      </c>
      <c r="AB692" s="9">
        <v>0</v>
      </c>
      <c r="AC692" s="9">
        <v>0</v>
      </c>
      <c r="AD692" s="4">
        <v>541</v>
      </c>
      <c r="AE692" s="8">
        <v>87.1</v>
      </c>
      <c r="AF692" s="8">
        <v>77.8</v>
      </c>
      <c r="AG692" s="9">
        <v>5.89</v>
      </c>
      <c r="AH692" s="8">
        <v>57.7</v>
      </c>
      <c r="AI692" s="8">
        <v>22</v>
      </c>
      <c r="AJ692" s="8">
        <v>14.3</v>
      </c>
      <c r="AK692" s="9">
        <v>1.92</v>
      </c>
      <c r="AL692" s="10">
        <v>0</v>
      </c>
      <c r="AM692" s="9">
        <v>1.94</v>
      </c>
      <c r="AN692" s="4">
        <v>2540</v>
      </c>
      <c r="AO692" s="10">
        <v>0</v>
      </c>
      <c r="AP692" s="14">
        <v>26.7</v>
      </c>
      <c r="AQ692" s="14">
        <v>35.5</v>
      </c>
      <c r="AR692" s="14">
        <v>16.8</v>
      </c>
      <c r="AS692" s="14">
        <v>42.5</v>
      </c>
      <c r="AT692" s="10">
        <v>0</v>
      </c>
      <c r="AU692" s="10">
        <v>0</v>
      </c>
      <c r="AV692" s="10">
        <v>0</v>
      </c>
      <c r="AW692" s="10">
        <v>0</v>
      </c>
    </row>
    <row r="693" spans="1:49" s="16" customFormat="1" ht="12.75">
      <c r="A693" s="7" t="s">
        <v>286</v>
      </c>
      <c r="B693" s="4" t="s">
        <v>37</v>
      </c>
      <c r="C693" s="20" t="s">
        <v>46</v>
      </c>
      <c r="D693" s="4">
        <v>550</v>
      </c>
      <c r="E693" s="4">
        <v>162</v>
      </c>
      <c r="F693" s="8">
        <v>20.2</v>
      </c>
      <c r="G693" s="4">
        <v>0</v>
      </c>
      <c r="H693" s="7">
        <v>0</v>
      </c>
      <c r="I693" s="14">
        <v>17.2</v>
      </c>
      <c r="J693" s="7">
        <v>0</v>
      </c>
      <c r="K693" s="7">
        <v>0</v>
      </c>
      <c r="L693" s="10">
        <v>2.38</v>
      </c>
      <c r="M693" s="10">
        <v>3.82</v>
      </c>
      <c r="N693" s="7">
        <v>0</v>
      </c>
      <c r="O693" s="7">
        <v>0</v>
      </c>
      <c r="P693" s="10">
        <v>0</v>
      </c>
      <c r="Q693" s="25">
        <v>4.42</v>
      </c>
      <c r="R693" s="26">
        <v>5.125</v>
      </c>
      <c r="S693" s="27">
        <v>2.375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2.25</v>
      </c>
      <c r="Z693" s="9">
        <v>0</v>
      </c>
      <c r="AA693" s="9">
        <v>4.79</v>
      </c>
      <c r="AB693" s="9">
        <v>0</v>
      </c>
      <c r="AC693" s="9">
        <v>0</v>
      </c>
      <c r="AD693" s="4">
        <v>9430</v>
      </c>
      <c r="AE693" s="4">
        <v>1180</v>
      </c>
      <c r="AF693" s="4">
        <v>931</v>
      </c>
      <c r="AG693" s="9">
        <v>7.63</v>
      </c>
      <c r="AH693" s="4">
        <v>3250</v>
      </c>
      <c r="AI693" s="4">
        <v>583</v>
      </c>
      <c r="AJ693" s="4">
        <v>378</v>
      </c>
      <c r="AK693" s="9">
        <v>4.49</v>
      </c>
      <c r="AL693" s="10">
        <v>0</v>
      </c>
      <c r="AM693" s="4">
        <v>669</v>
      </c>
      <c r="AN693" s="4">
        <v>219000</v>
      </c>
      <c r="AO693" s="10">
        <v>0</v>
      </c>
      <c r="AP693" s="14">
        <v>70.4</v>
      </c>
      <c r="AQ693" s="7">
        <v>1160</v>
      </c>
      <c r="AR693" s="7">
        <v>232</v>
      </c>
      <c r="AS693" s="7">
        <v>585</v>
      </c>
      <c r="AT693" s="10">
        <v>0</v>
      </c>
      <c r="AU693" s="10">
        <v>0</v>
      </c>
      <c r="AV693" s="10">
        <v>0</v>
      </c>
      <c r="AW693" s="10">
        <v>0</v>
      </c>
    </row>
    <row r="694" spans="1:49" s="16" customFormat="1" ht="12.75">
      <c r="A694" s="7" t="s">
        <v>287</v>
      </c>
      <c r="B694" s="4" t="s">
        <v>37</v>
      </c>
      <c r="C694" s="20" t="s">
        <v>46</v>
      </c>
      <c r="D694" s="4">
        <v>605</v>
      </c>
      <c r="E694" s="4">
        <v>178</v>
      </c>
      <c r="F694" s="8">
        <v>20.9</v>
      </c>
      <c r="G694" s="4">
        <v>0</v>
      </c>
      <c r="H694" s="7">
        <v>0</v>
      </c>
      <c r="I694" s="14">
        <v>17.4</v>
      </c>
      <c r="J694" s="7">
        <v>0</v>
      </c>
      <c r="K694" s="7">
        <v>0</v>
      </c>
      <c r="L694" s="10">
        <v>2.6</v>
      </c>
      <c r="M694" s="10">
        <v>4.16</v>
      </c>
      <c r="N694" s="7">
        <v>0</v>
      </c>
      <c r="O694" s="7">
        <v>0</v>
      </c>
      <c r="P694" s="10">
        <v>0</v>
      </c>
      <c r="Q694" s="25">
        <v>4.76</v>
      </c>
      <c r="R694" s="26">
        <v>5.4375</v>
      </c>
      <c r="S694" s="27">
        <v>2.5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2.09</v>
      </c>
      <c r="Z694" s="9">
        <v>0</v>
      </c>
      <c r="AA694" s="9">
        <v>4.39</v>
      </c>
      <c r="AB694" s="9">
        <v>0</v>
      </c>
      <c r="AC694" s="9">
        <v>0</v>
      </c>
      <c r="AD694" s="4">
        <v>10800</v>
      </c>
      <c r="AE694" s="4">
        <v>1320</v>
      </c>
      <c r="AF694" s="4">
        <v>1040</v>
      </c>
      <c r="AG694" s="9">
        <v>7.8</v>
      </c>
      <c r="AH694" s="4">
        <v>3680</v>
      </c>
      <c r="AI694" s="4">
        <v>652</v>
      </c>
      <c r="AJ694" s="4">
        <v>423</v>
      </c>
      <c r="AK694" s="9">
        <v>4.55</v>
      </c>
      <c r="AL694" s="10">
        <v>0</v>
      </c>
      <c r="AM694" s="4">
        <v>869</v>
      </c>
      <c r="AN694" s="4">
        <v>258000</v>
      </c>
      <c r="AO694" s="10">
        <v>0</v>
      </c>
      <c r="AP694" s="14">
        <v>72.8</v>
      </c>
      <c r="AQ694" s="7">
        <v>1320</v>
      </c>
      <c r="AR694" s="7">
        <v>258</v>
      </c>
      <c r="AS694" s="7">
        <v>657</v>
      </c>
      <c r="AT694" s="10">
        <v>0</v>
      </c>
      <c r="AU694" s="10">
        <v>0</v>
      </c>
      <c r="AV694" s="10">
        <v>0</v>
      </c>
      <c r="AW694" s="10">
        <v>0</v>
      </c>
    </row>
    <row r="695" spans="1:49" s="16" customFormat="1" ht="12.75">
      <c r="A695" s="7" t="s">
        <v>288</v>
      </c>
      <c r="B695" s="4" t="s">
        <v>37</v>
      </c>
      <c r="C695" s="20" t="s">
        <v>83</v>
      </c>
      <c r="D695" s="8">
        <v>61</v>
      </c>
      <c r="E695" s="8">
        <v>17.9</v>
      </c>
      <c r="F695" s="8">
        <v>13.9</v>
      </c>
      <c r="G695" s="4">
        <v>0</v>
      </c>
      <c r="H695" s="7">
        <v>0</v>
      </c>
      <c r="I695" s="14">
        <v>10</v>
      </c>
      <c r="J695" s="7">
        <v>0</v>
      </c>
      <c r="K695" s="7">
        <v>0</v>
      </c>
      <c r="L695" s="11">
        <v>0.375</v>
      </c>
      <c r="M695" s="11">
        <v>0.645</v>
      </c>
      <c r="N695" s="7">
        <v>0</v>
      </c>
      <c r="O695" s="7">
        <v>0</v>
      </c>
      <c r="P695" s="10">
        <v>0</v>
      </c>
      <c r="Q695" s="25">
        <v>1.24</v>
      </c>
      <c r="R695" s="26">
        <v>1.5</v>
      </c>
      <c r="S695" s="27">
        <v>1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7.75</v>
      </c>
      <c r="Z695" s="9">
        <v>0</v>
      </c>
      <c r="AA695" s="8">
        <v>30.4</v>
      </c>
      <c r="AB695" s="9">
        <v>0</v>
      </c>
      <c r="AC695" s="9">
        <v>0</v>
      </c>
      <c r="AD695" s="4">
        <v>640</v>
      </c>
      <c r="AE695" s="4">
        <v>102</v>
      </c>
      <c r="AF695" s="8">
        <v>92.1</v>
      </c>
      <c r="AG695" s="9">
        <v>5.98</v>
      </c>
      <c r="AH695" s="4">
        <v>107</v>
      </c>
      <c r="AI695" s="8">
        <v>32.8</v>
      </c>
      <c r="AJ695" s="8">
        <v>21.5</v>
      </c>
      <c r="AK695" s="9">
        <v>2.45</v>
      </c>
      <c r="AL695" s="10">
        <v>0</v>
      </c>
      <c r="AM695" s="9">
        <v>2.19</v>
      </c>
      <c r="AN695" s="4">
        <v>4710</v>
      </c>
      <c r="AO695" s="10">
        <v>0</v>
      </c>
      <c r="AP695" s="14">
        <v>33.1</v>
      </c>
      <c r="AQ695" s="14">
        <v>53.4</v>
      </c>
      <c r="AR695" s="14">
        <v>20.6</v>
      </c>
      <c r="AS695" s="14">
        <v>50.2</v>
      </c>
      <c r="AT695" s="10">
        <v>0</v>
      </c>
      <c r="AU695" s="10">
        <v>0</v>
      </c>
      <c r="AV695" s="10">
        <v>0</v>
      </c>
      <c r="AW695" s="10">
        <v>0</v>
      </c>
    </row>
    <row r="696" spans="1:49" s="16" customFormat="1" ht="12.75">
      <c r="A696" s="7" t="s">
        <v>289</v>
      </c>
      <c r="B696" s="4" t="s">
        <v>37</v>
      </c>
      <c r="C696" s="20" t="s">
        <v>46</v>
      </c>
      <c r="D696" s="4">
        <v>665</v>
      </c>
      <c r="E696" s="4">
        <v>196</v>
      </c>
      <c r="F696" s="8">
        <v>21.6</v>
      </c>
      <c r="G696" s="4">
        <v>0</v>
      </c>
      <c r="H696" s="7">
        <v>0</v>
      </c>
      <c r="I696" s="14">
        <v>17.7</v>
      </c>
      <c r="J696" s="7">
        <v>0</v>
      </c>
      <c r="K696" s="7">
        <v>0</v>
      </c>
      <c r="L696" s="10">
        <v>2.83</v>
      </c>
      <c r="M696" s="10">
        <v>4.52</v>
      </c>
      <c r="N696" s="7">
        <v>0</v>
      </c>
      <c r="O696" s="7">
        <v>0</v>
      </c>
      <c r="P696" s="10">
        <v>0</v>
      </c>
      <c r="Q696" s="25">
        <v>5.12</v>
      </c>
      <c r="R696" s="26">
        <v>5.8125</v>
      </c>
      <c r="S696" s="27">
        <v>2.625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1.95</v>
      </c>
      <c r="Z696" s="9">
        <v>0</v>
      </c>
      <c r="AA696" s="9">
        <v>4.03</v>
      </c>
      <c r="AB696" s="9">
        <v>0</v>
      </c>
      <c r="AC696" s="9">
        <v>0</v>
      </c>
      <c r="AD696" s="4">
        <v>12400</v>
      </c>
      <c r="AE696" s="4">
        <v>1480</v>
      </c>
      <c r="AF696" s="4">
        <v>1150</v>
      </c>
      <c r="AG696" s="9">
        <v>7.98</v>
      </c>
      <c r="AH696" s="4">
        <v>4170</v>
      </c>
      <c r="AI696" s="4">
        <v>730</v>
      </c>
      <c r="AJ696" s="4">
        <v>472</v>
      </c>
      <c r="AK696" s="9">
        <v>4.62</v>
      </c>
      <c r="AL696" s="10">
        <v>0</v>
      </c>
      <c r="AM696" s="4">
        <v>1120</v>
      </c>
      <c r="AN696" s="4">
        <v>305000</v>
      </c>
      <c r="AO696" s="10">
        <v>0</v>
      </c>
      <c r="AP696" s="14">
        <v>75.6</v>
      </c>
      <c r="AQ696" s="7">
        <v>1510</v>
      </c>
      <c r="AR696" s="7">
        <v>287</v>
      </c>
      <c r="AS696" s="7">
        <v>739</v>
      </c>
      <c r="AT696" s="10">
        <v>0</v>
      </c>
      <c r="AU696" s="10">
        <v>0</v>
      </c>
      <c r="AV696" s="10">
        <v>0</v>
      </c>
      <c r="AW696" s="10">
        <v>0</v>
      </c>
    </row>
    <row r="697" spans="1:49" s="16" customFormat="1" ht="12.75">
      <c r="A697" s="7" t="s">
        <v>290</v>
      </c>
      <c r="B697" s="4" t="s">
        <v>37</v>
      </c>
      <c r="C697" s="20" t="s">
        <v>83</v>
      </c>
      <c r="D697" s="8">
        <v>68</v>
      </c>
      <c r="E697" s="8">
        <v>20</v>
      </c>
      <c r="F697" s="8">
        <v>14</v>
      </c>
      <c r="G697" s="4">
        <v>0</v>
      </c>
      <c r="H697" s="7">
        <v>0</v>
      </c>
      <c r="I697" s="14">
        <v>10</v>
      </c>
      <c r="J697" s="7">
        <v>0</v>
      </c>
      <c r="K697" s="7">
        <v>0</v>
      </c>
      <c r="L697" s="11">
        <v>0.415</v>
      </c>
      <c r="M697" s="11">
        <v>0.72</v>
      </c>
      <c r="N697" s="7">
        <v>0</v>
      </c>
      <c r="O697" s="7">
        <v>0</v>
      </c>
      <c r="P697" s="10">
        <v>0</v>
      </c>
      <c r="Q697" s="25">
        <v>1.31</v>
      </c>
      <c r="R697" s="26">
        <v>1.5625</v>
      </c>
      <c r="S697" s="27">
        <v>1.0625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6.97</v>
      </c>
      <c r="Z697" s="9">
        <v>0</v>
      </c>
      <c r="AA697" s="8">
        <v>27.5</v>
      </c>
      <c r="AB697" s="9">
        <v>0</v>
      </c>
      <c r="AC697" s="9">
        <v>0</v>
      </c>
      <c r="AD697" s="4">
        <v>722</v>
      </c>
      <c r="AE697" s="4">
        <v>115</v>
      </c>
      <c r="AF697" s="4">
        <v>103</v>
      </c>
      <c r="AG697" s="9">
        <v>6.01</v>
      </c>
      <c r="AH697" s="4">
        <v>121</v>
      </c>
      <c r="AI697" s="8">
        <v>36.9</v>
      </c>
      <c r="AJ697" s="8">
        <v>24.2</v>
      </c>
      <c r="AK697" s="9">
        <v>2.46</v>
      </c>
      <c r="AL697" s="10">
        <v>0</v>
      </c>
      <c r="AM697" s="9">
        <v>3.01</v>
      </c>
      <c r="AN697" s="4">
        <v>5380</v>
      </c>
      <c r="AO697" s="10">
        <v>0</v>
      </c>
      <c r="AP697" s="14">
        <v>33.2</v>
      </c>
      <c r="AQ697" s="14">
        <v>59.8</v>
      </c>
      <c r="AR697" s="14">
        <v>22.9</v>
      </c>
      <c r="AS697" s="14">
        <v>56</v>
      </c>
      <c r="AT697" s="10">
        <v>0</v>
      </c>
      <c r="AU697" s="10">
        <v>0</v>
      </c>
      <c r="AV697" s="10">
        <v>0</v>
      </c>
      <c r="AW697" s="10">
        <v>0</v>
      </c>
    </row>
    <row r="698" spans="1:49" s="16" customFormat="1" ht="12.75">
      <c r="A698" s="7" t="s">
        <v>291</v>
      </c>
      <c r="B698" s="4" t="s">
        <v>37</v>
      </c>
      <c r="C698" s="20" t="s">
        <v>46</v>
      </c>
      <c r="D698" s="4">
        <v>730</v>
      </c>
      <c r="E698" s="4">
        <v>215</v>
      </c>
      <c r="F698" s="8">
        <v>22.4</v>
      </c>
      <c r="G698" s="4">
        <v>0</v>
      </c>
      <c r="H698" s="7">
        <v>0</v>
      </c>
      <c r="I698" s="14">
        <v>17.9</v>
      </c>
      <c r="J698" s="7">
        <v>0</v>
      </c>
      <c r="K698" s="7">
        <v>0</v>
      </c>
      <c r="L698" s="10">
        <v>3.07</v>
      </c>
      <c r="M698" s="10">
        <v>4.91</v>
      </c>
      <c r="N698" s="7">
        <v>0</v>
      </c>
      <c r="O698" s="7">
        <v>0</v>
      </c>
      <c r="P698" s="10">
        <v>0</v>
      </c>
      <c r="Q698" s="25">
        <v>5.51</v>
      </c>
      <c r="R698" s="26">
        <v>6.1875</v>
      </c>
      <c r="S698" s="27">
        <v>2.75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1.82</v>
      </c>
      <c r="Z698" s="9">
        <v>0</v>
      </c>
      <c r="AA698" s="9">
        <v>3.71</v>
      </c>
      <c r="AB698" s="9">
        <v>0</v>
      </c>
      <c r="AC698" s="9">
        <v>0</v>
      </c>
      <c r="AD698" s="4">
        <v>14300</v>
      </c>
      <c r="AE698" s="4">
        <v>1660</v>
      </c>
      <c r="AF698" s="4">
        <v>1280</v>
      </c>
      <c r="AG698" s="9">
        <v>8.17</v>
      </c>
      <c r="AH698" s="4">
        <v>4720</v>
      </c>
      <c r="AI698" s="4">
        <v>816</v>
      </c>
      <c r="AJ698" s="4">
        <v>527</v>
      </c>
      <c r="AK698" s="9">
        <v>4.69</v>
      </c>
      <c r="AL698" s="10">
        <v>0</v>
      </c>
      <c r="AM698" s="4">
        <v>1450</v>
      </c>
      <c r="AN698" s="4">
        <v>362000</v>
      </c>
      <c r="AO698" s="10">
        <v>0</v>
      </c>
      <c r="AP698" s="14">
        <v>78.3</v>
      </c>
      <c r="AQ698" s="7">
        <v>1720</v>
      </c>
      <c r="AR698" s="7">
        <v>318</v>
      </c>
      <c r="AS698" s="7">
        <v>829</v>
      </c>
      <c r="AT698" s="10">
        <v>0</v>
      </c>
      <c r="AU698" s="10">
        <v>0</v>
      </c>
      <c r="AV698" s="10">
        <v>0</v>
      </c>
      <c r="AW698" s="10">
        <v>0</v>
      </c>
    </row>
    <row r="699" spans="1:49" s="16" customFormat="1" ht="12.75">
      <c r="A699" s="7" t="s">
        <v>292</v>
      </c>
      <c r="B699" s="4" t="s">
        <v>37</v>
      </c>
      <c r="C699" s="20" t="s">
        <v>83</v>
      </c>
      <c r="D699" s="8">
        <v>74</v>
      </c>
      <c r="E699" s="8">
        <v>21.8</v>
      </c>
      <c r="F699" s="8">
        <v>14.2</v>
      </c>
      <c r="G699" s="4">
        <v>0</v>
      </c>
      <c r="H699" s="7">
        <v>0</v>
      </c>
      <c r="I699" s="14">
        <v>10.1</v>
      </c>
      <c r="J699" s="7">
        <v>0</v>
      </c>
      <c r="K699" s="7">
        <v>0</v>
      </c>
      <c r="L699" s="11">
        <v>0.45</v>
      </c>
      <c r="M699" s="11">
        <v>0.785</v>
      </c>
      <c r="N699" s="7">
        <v>0</v>
      </c>
      <c r="O699" s="7">
        <v>0</v>
      </c>
      <c r="P699" s="10">
        <v>0</v>
      </c>
      <c r="Q699" s="25">
        <v>1.38</v>
      </c>
      <c r="R699" s="26">
        <v>1.625</v>
      </c>
      <c r="S699" s="27">
        <v>1.0625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6.41</v>
      </c>
      <c r="Z699" s="9">
        <v>0</v>
      </c>
      <c r="AA699" s="8">
        <v>25.4</v>
      </c>
      <c r="AB699" s="9">
        <v>0</v>
      </c>
      <c r="AC699" s="9">
        <v>0</v>
      </c>
      <c r="AD699" s="4">
        <v>795</v>
      </c>
      <c r="AE699" s="4">
        <v>126</v>
      </c>
      <c r="AF699" s="4">
        <v>112</v>
      </c>
      <c r="AG699" s="9">
        <v>6.04</v>
      </c>
      <c r="AH699" s="4">
        <v>134</v>
      </c>
      <c r="AI699" s="8">
        <v>40.5</v>
      </c>
      <c r="AJ699" s="8">
        <v>26.6</v>
      </c>
      <c r="AK699" s="9">
        <v>2.48</v>
      </c>
      <c r="AL699" s="10">
        <v>0</v>
      </c>
      <c r="AM699" s="9">
        <v>3.87</v>
      </c>
      <c r="AN699" s="4">
        <v>5990</v>
      </c>
      <c r="AO699" s="10">
        <v>0</v>
      </c>
      <c r="AP699" s="14">
        <v>33.9</v>
      </c>
      <c r="AQ699" s="14">
        <v>67.1</v>
      </c>
      <c r="AR699" s="14">
        <v>25.4</v>
      </c>
      <c r="AS699" s="14">
        <v>62.2</v>
      </c>
      <c r="AT699" s="10">
        <v>0</v>
      </c>
      <c r="AU699" s="10">
        <v>0</v>
      </c>
      <c r="AV699" s="10">
        <v>0</v>
      </c>
      <c r="AW699" s="10">
        <v>0</v>
      </c>
    </row>
    <row r="700" spans="1:49" s="16" customFormat="1" ht="12.75">
      <c r="A700" s="7" t="s">
        <v>293</v>
      </c>
      <c r="B700" s="4" t="s">
        <v>37</v>
      </c>
      <c r="C700" s="20" t="s">
        <v>83</v>
      </c>
      <c r="D700" s="8">
        <v>82</v>
      </c>
      <c r="E700" s="8">
        <v>24</v>
      </c>
      <c r="F700" s="8">
        <v>14.3</v>
      </c>
      <c r="G700" s="4">
        <v>0</v>
      </c>
      <c r="H700" s="7">
        <v>0</v>
      </c>
      <c r="I700" s="14">
        <v>10.1</v>
      </c>
      <c r="J700" s="7">
        <v>0</v>
      </c>
      <c r="K700" s="7">
        <v>0</v>
      </c>
      <c r="L700" s="11">
        <v>0.51</v>
      </c>
      <c r="M700" s="11">
        <v>0.855</v>
      </c>
      <c r="N700" s="7">
        <v>0</v>
      </c>
      <c r="O700" s="7">
        <v>0</v>
      </c>
      <c r="P700" s="10">
        <v>0</v>
      </c>
      <c r="Q700" s="25">
        <v>1.45</v>
      </c>
      <c r="R700" s="26">
        <v>1.6875</v>
      </c>
      <c r="S700" s="27">
        <v>1.0625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5.92</v>
      </c>
      <c r="Z700" s="9">
        <v>0</v>
      </c>
      <c r="AA700" s="8">
        <v>22.4</v>
      </c>
      <c r="AB700" s="9">
        <v>0</v>
      </c>
      <c r="AC700" s="9">
        <v>0</v>
      </c>
      <c r="AD700" s="4">
        <v>881</v>
      </c>
      <c r="AE700" s="4">
        <v>139</v>
      </c>
      <c r="AF700" s="4">
        <v>123</v>
      </c>
      <c r="AG700" s="9">
        <v>6.05</v>
      </c>
      <c r="AH700" s="4">
        <v>148</v>
      </c>
      <c r="AI700" s="8">
        <v>44.8</v>
      </c>
      <c r="AJ700" s="8">
        <v>29.3</v>
      </c>
      <c r="AK700" s="9">
        <v>2.48</v>
      </c>
      <c r="AL700" s="10">
        <v>0</v>
      </c>
      <c r="AM700" s="9">
        <v>5.07</v>
      </c>
      <c r="AN700" s="4">
        <v>6710</v>
      </c>
      <c r="AO700" s="10">
        <v>0</v>
      </c>
      <c r="AP700" s="14">
        <v>33.9</v>
      </c>
      <c r="AQ700" s="14">
        <v>73.3</v>
      </c>
      <c r="AR700" s="14">
        <v>27.6</v>
      </c>
      <c r="AS700" s="14">
        <v>68.2</v>
      </c>
      <c r="AT700" s="10">
        <v>0</v>
      </c>
      <c r="AU700" s="10">
        <v>0</v>
      </c>
      <c r="AV700" s="10">
        <v>0</v>
      </c>
      <c r="AW700" s="10">
        <v>0</v>
      </c>
    </row>
    <row r="701" spans="1:49" s="16" customFormat="1" ht="12.75">
      <c r="A701" s="7" t="s">
        <v>294</v>
      </c>
      <c r="B701" s="4" t="s">
        <v>37</v>
      </c>
      <c r="C701" s="20" t="s">
        <v>83</v>
      </c>
      <c r="D701" s="8">
        <v>90</v>
      </c>
      <c r="E701" s="8">
        <v>26.5</v>
      </c>
      <c r="F701" s="8">
        <v>14</v>
      </c>
      <c r="G701" s="4">
        <v>0</v>
      </c>
      <c r="H701" s="7">
        <v>0</v>
      </c>
      <c r="I701" s="14">
        <v>14.5</v>
      </c>
      <c r="J701" s="7">
        <v>0</v>
      </c>
      <c r="K701" s="7">
        <v>0</v>
      </c>
      <c r="L701" s="11">
        <v>0.44</v>
      </c>
      <c r="M701" s="11">
        <v>0.71</v>
      </c>
      <c r="N701" s="7">
        <v>0</v>
      </c>
      <c r="O701" s="7">
        <v>0</v>
      </c>
      <c r="P701" s="10">
        <v>0</v>
      </c>
      <c r="Q701" s="25">
        <v>1.31</v>
      </c>
      <c r="R701" s="26">
        <v>2</v>
      </c>
      <c r="S701" s="27">
        <v>1.4375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8">
        <v>10.2</v>
      </c>
      <c r="Z701" s="9">
        <v>0</v>
      </c>
      <c r="AA701" s="8">
        <v>25.9</v>
      </c>
      <c r="AB701" s="9">
        <v>0</v>
      </c>
      <c r="AC701" s="9">
        <v>0</v>
      </c>
      <c r="AD701" s="4">
        <v>999</v>
      </c>
      <c r="AE701" s="4">
        <v>157</v>
      </c>
      <c r="AF701" s="4">
        <v>143</v>
      </c>
      <c r="AG701" s="9">
        <v>6.14</v>
      </c>
      <c r="AH701" s="4">
        <v>362</v>
      </c>
      <c r="AI701" s="8">
        <v>75.6</v>
      </c>
      <c r="AJ701" s="8">
        <v>49.9</v>
      </c>
      <c r="AK701" s="9">
        <v>3.7</v>
      </c>
      <c r="AL701" s="10">
        <v>0</v>
      </c>
      <c r="AM701" s="9">
        <v>4.06</v>
      </c>
      <c r="AN701" s="4">
        <v>16000</v>
      </c>
      <c r="AO701" s="10">
        <v>0</v>
      </c>
      <c r="AP701" s="14">
        <v>48.2</v>
      </c>
      <c r="AQ701" s="7">
        <v>124</v>
      </c>
      <c r="AR701" s="14">
        <v>33.2</v>
      </c>
      <c r="AS701" s="14">
        <v>77.1</v>
      </c>
      <c r="AT701" s="10">
        <v>0</v>
      </c>
      <c r="AU701" s="10">
        <v>0</v>
      </c>
      <c r="AV701" s="10">
        <v>0</v>
      </c>
      <c r="AW701" s="10">
        <v>0</v>
      </c>
    </row>
    <row r="702" spans="1:49" s="16" customFormat="1" ht="12.75">
      <c r="A702" s="7" t="s">
        <v>295</v>
      </c>
      <c r="B702" s="4" t="s">
        <v>37</v>
      </c>
      <c r="C702" s="20" t="s">
        <v>83</v>
      </c>
      <c r="D702" s="8">
        <v>99</v>
      </c>
      <c r="E702" s="8">
        <v>29.1</v>
      </c>
      <c r="F702" s="8">
        <v>14.2</v>
      </c>
      <c r="G702" s="4">
        <v>0</v>
      </c>
      <c r="H702" s="7">
        <v>0</v>
      </c>
      <c r="I702" s="14">
        <v>14.6</v>
      </c>
      <c r="J702" s="7">
        <v>0</v>
      </c>
      <c r="K702" s="7">
        <v>0</v>
      </c>
      <c r="L702" s="11">
        <v>0.485</v>
      </c>
      <c r="M702" s="11">
        <v>0.78</v>
      </c>
      <c r="N702" s="7">
        <v>0</v>
      </c>
      <c r="O702" s="7">
        <v>0</v>
      </c>
      <c r="P702" s="10">
        <v>0</v>
      </c>
      <c r="Q702" s="25">
        <v>1.38</v>
      </c>
      <c r="R702" s="26">
        <v>2.0625</v>
      </c>
      <c r="S702" s="27">
        <v>1.4375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9.34</v>
      </c>
      <c r="Z702" s="9">
        <v>0</v>
      </c>
      <c r="AA702" s="8">
        <v>23.5</v>
      </c>
      <c r="AB702" s="9">
        <v>0</v>
      </c>
      <c r="AC702" s="9">
        <v>0</v>
      </c>
      <c r="AD702" s="4">
        <v>1110</v>
      </c>
      <c r="AE702" s="4">
        <v>173</v>
      </c>
      <c r="AF702" s="4">
        <v>157</v>
      </c>
      <c r="AG702" s="9">
        <v>6.17</v>
      </c>
      <c r="AH702" s="4">
        <v>402</v>
      </c>
      <c r="AI702" s="8">
        <v>83.6</v>
      </c>
      <c r="AJ702" s="8">
        <v>55.2</v>
      </c>
      <c r="AK702" s="9">
        <v>3.71</v>
      </c>
      <c r="AL702" s="10">
        <v>0</v>
      </c>
      <c r="AM702" s="9">
        <v>5.37</v>
      </c>
      <c r="AN702" s="4">
        <v>18000</v>
      </c>
      <c r="AO702" s="10">
        <v>0</v>
      </c>
      <c r="AP702" s="14">
        <v>49</v>
      </c>
      <c r="AQ702" s="7">
        <v>139</v>
      </c>
      <c r="AR702" s="14">
        <v>36.9</v>
      </c>
      <c r="AS702" s="14">
        <v>86.1</v>
      </c>
      <c r="AT702" s="10">
        <v>0</v>
      </c>
      <c r="AU702" s="10">
        <v>0</v>
      </c>
      <c r="AV702" s="10">
        <v>0</v>
      </c>
      <c r="AW702" s="10">
        <v>0</v>
      </c>
    </row>
    <row r="703" spans="1:49" s="16" customFormat="1" ht="12.75">
      <c r="A703" s="7" t="s">
        <v>296</v>
      </c>
      <c r="B703" s="4" t="s">
        <v>37</v>
      </c>
      <c r="C703" s="20" t="s">
        <v>83</v>
      </c>
      <c r="D703" s="4">
        <v>100</v>
      </c>
      <c r="E703" s="8">
        <v>29.5</v>
      </c>
      <c r="F703" s="8">
        <v>17</v>
      </c>
      <c r="G703" s="4">
        <v>0</v>
      </c>
      <c r="H703" s="7">
        <v>0</v>
      </c>
      <c r="I703" s="14">
        <v>10.4</v>
      </c>
      <c r="J703" s="7">
        <v>0</v>
      </c>
      <c r="K703" s="7">
        <v>0</v>
      </c>
      <c r="L703" s="11">
        <v>0.585</v>
      </c>
      <c r="M703" s="11">
        <v>0.985</v>
      </c>
      <c r="N703" s="7">
        <v>0</v>
      </c>
      <c r="O703" s="7">
        <v>0</v>
      </c>
      <c r="P703" s="10">
        <v>0</v>
      </c>
      <c r="Q703" s="25">
        <v>1.39</v>
      </c>
      <c r="R703" s="26">
        <v>1.875</v>
      </c>
      <c r="S703" s="27">
        <v>1.125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5.29</v>
      </c>
      <c r="Z703" s="9">
        <v>0</v>
      </c>
      <c r="AA703" s="8">
        <v>24.3</v>
      </c>
      <c r="AB703" s="9">
        <v>0</v>
      </c>
      <c r="AC703" s="9">
        <v>0</v>
      </c>
      <c r="AD703" s="4">
        <v>1490</v>
      </c>
      <c r="AE703" s="4">
        <v>198</v>
      </c>
      <c r="AF703" s="4">
        <v>175</v>
      </c>
      <c r="AG703" s="9">
        <v>7.1</v>
      </c>
      <c r="AH703" s="4">
        <v>186</v>
      </c>
      <c r="AI703" s="8">
        <v>54.9</v>
      </c>
      <c r="AJ703" s="8">
        <v>35.7</v>
      </c>
      <c r="AK703" s="9">
        <v>2.51</v>
      </c>
      <c r="AL703" s="10">
        <v>0</v>
      </c>
      <c r="AM703" s="9">
        <v>7.73</v>
      </c>
      <c r="AN703" s="4">
        <v>11900</v>
      </c>
      <c r="AO703" s="10">
        <v>0</v>
      </c>
      <c r="AP703" s="14">
        <v>41.6</v>
      </c>
      <c r="AQ703" s="7">
        <v>107</v>
      </c>
      <c r="AR703" s="14">
        <v>38.7</v>
      </c>
      <c r="AS703" s="14">
        <v>98.5</v>
      </c>
      <c r="AT703" s="10">
        <v>0</v>
      </c>
      <c r="AU703" s="10">
        <v>0</v>
      </c>
      <c r="AV703" s="10">
        <v>0</v>
      </c>
      <c r="AW703" s="10">
        <v>0</v>
      </c>
    </row>
    <row r="704" spans="1:49" s="16" customFormat="1" ht="12.75">
      <c r="A704" s="7" t="s">
        <v>297</v>
      </c>
      <c r="B704" s="4" t="s">
        <v>37</v>
      </c>
      <c r="C704" s="20" t="s">
        <v>83</v>
      </c>
      <c r="D704" s="8">
        <v>26</v>
      </c>
      <c r="E704" s="9">
        <v>7.68</v>
      </c>
      <c r="F704" s="8">
        <v>15.7</v>
      </c>
      <c r="G704" s="4">
        <v>0</v>
      </c>
      <c r="H704" s="7">
        <v>0</v>
      </c>
      <c r="I704" s="10">
        <v>5.5</v>
      </c>
      <c r="J704" s="7">
        <v>0</v>
      </c>
      <c r="K704" s="7">
        <v>0</v>
      </c>
      <c r="L704" s="11">
        <v>0.25</v>
      </c>
      <c r="M704" s="11">
        <v>0.345</v>
      </c>
      <c r="N704" s="7">
        <v>0</v>
      </c>
      <c r="O704" s="7">
        <v>0</v>
      </c>
      <c r="P704" s="10">
        <v>0</v>
      </c>
      <c r="Q704" s="28">
        <v>0.747</v>
      </c>
      <c r="R704" s="26">
        <v>1.0625</v>
      </c>
      <c r="S704" s="27">
        <v>0.75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7.97</v>
      </c>
      <c r="Z704" s="9">
        <v>0</v>
      </c>
      <c r="AA704" s="8">
        <v>56.8</v>
      </c>
      <c r="AB704" s="9">
        <v>0</v>
      </c>
      <c r="AC704" s="9">
        <v>0</v>
      </c>
      <c r="AD704" s="4">
        <v>301</v>
      </c>
      <c r="AE704" s="8">
        <v>44.2</v>
      </c>
      <c r="AF704" s="8">
        <v>38.4</v>
      </c>
      <c r="AG704" s="9">
        <v>6.26</v>
      </c>
      <c r="AH704" s="9">
        <v>9.59</v>
      </c>
      <c r="AI704" s="9">
        <v>5.48</v>
      </c>
      <c r="AJ704" s="9">
        <v>3.49</v>
      </c>
      <c r="AK704" s="9">
        <v>1.12</v>
      </c>
      <c r="AL704" s="10">
        <v>0</v>
      </c>
      <c r="AM704" s="12">
        <v>0.262</v>
      </c>
      <c r="AN704" s="4">
        <v>565</v>
      </c>
      <c r="AO704" s="10">
        <v>0</v>
      </c>
      <c r="AP704" s="14">
        <v>21.1</v>
      </c>
      <c r="AQ704" s="14">
        <v>10</v>
      </c>
      <c r="AR704" s="10">
        <v>6.95</v>
      </c>
      <c r="AS704" s="14">
        <v>21.6</v>
      </c>
      <c r="AT704" s="10">
        <v>0</v>
      </c>
      <c r="AU704" s="10">
        <v>0</v>
      </c>
      <c r="AV704" s="10">
        <v>0</v>
      </c>
      <c r="AW704" s="10">
        <v>0</v>
      </c>
    </row>
    <row r="705" spans="1:49" s="16" customFormat="1" ht="12.75">
      <c r="A705" s="7" t="s">
        <v>298</v>
      </c>
      <c r="B705" s="4" t="s">
        <v>37</v>
      </c>
      <c r="C705" s="20" t="s">
        <v>83</v>
      </c>
      <c r="D705" s="8">
        <v>31</v>
      </c>
      <c r="E705" s="9">
        <v>9.13</v>
      </c>
      <c r="F705" s="8">
        <v>15.9</v>
      </c>
      <c r="G705" s="4">
        <v>0</v>
      </c>
      <c r="H705" s="7">
        <v>0</v>
      </c>
      <c r="I705" s="10">
        <v>5.53</v>
      </c>
      <c r="J705" s="7">
        <v>0</v>
      </c>
      <c r="K705" s="7">
        <v>0</v>
      </c>
      <c r="L705" s="11">
        <v>0.275</v>
      </c>
      <c r="M705" s="11">
        <v>0.44</v>
      </c>
      <c r="N705" s="7">
        <v>0</v>
      </c>
      <c r="O705" s="7">
        <v>0</v>
      </c>
      <c r="P705" s="10">
        <v>0</v>
      </c>
      <c r="Q705" s="28">
        <v>0.842</v>
      </c>
      <c r="R705" s="26">
        <v>1.125</v>
      </c>
      <c r="S705" s="27">
        <v>0.75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6.28</v>
      </c>
      <c r="Z705" s="9">
        <v>0</v>
      </c>
      <c r="AA705" s="8">
        <v>51.6</v>
      </c>
      <c r="AB705" s="9">
        <v>0</v>
      </c>
      <c r="AC705" s="9">
        <v>0</v>
      </c>
      <c r="AD705" s="4">
        <v>375</v>
      </c>
      <c r="AE705" s="8">
        <v>54</v>
      </c>
      <c r="AF705" s="8">
        <v>47.2</v>
      </c>
      <c r="AG705" s="9">
        <v>6.41</v>
      </c>
      <c r="AH705" s="8">
        <v>12.4</v>
      </c>
      <c r="AI705" s="9">
        <v>7.03</v>
      </c>
      <c r="AJ705" s="9">
        <v>4.49</v>
      </c>
      <c r="AK705" s="9">
        <v>1.17</v>
      </c>
      <c r="AL705" s="10">
        <v>0</v>
      </c>
      <c r="AM705" s="12">
        <v>0.461</v>
      </c>
      <c r="AN705" s="4">
        <v>739</v>
      </c>
      <c r="AO705" s="10">
        <v>0</v>
      </c>
      <c r="AP705" s="14">
        <v>21.4</v>
      </c>
      <c r="AQ705" s="14">
        <v>13</v>
      </c>
      <c r="AR705" s="10">
        <v>8.94</v>
      </c>
      <c r="AS705" s="14">
        <v>26.6</v>
      </c>
      <c r="AT705" s="10">
        <v>0</v>
      </c>
      <c r="AU705" s="10">
        <v>0</v>
      </c>
      <c r="AV705" s="10">
        <v>0</v>
      </c>
      <c r="AW705" s="10">
        <v>0</v>
      </c>
    </row>
    <row r="706" spans="1:49" s="16" customFormat="1" ht="12.75">
      <c r="A706" s="7" t="s">
        <v>299</v>
      </c>
      <c r="B706" s="4" t="s">
        <v>37</v>
      </c>
      <c r="C706" s="20" t="s">
        <v>83</v>
      </c>
      <c r="D706" s="8">
        <v>36</v>
      </c>
      <c r="E706" s="8">
        <v>10.6</v>
      </c>
      <c r="F706" s="8">
        <v>15.9</v>
      </c>
      <c r="G706" s="4">
        <v>0</v>
      </c>
      <c r="H706" s="7">
        <v>0</v>
      </c>
      <c r="I706" s="10">
        <v>6.99</v>
      </c>
      <c r="J706" s="7">
        <v>0</v>
      </c>
      <c r="K706" s="7">
        <v>0</v>
      </c>
      <c r="L706" s="11">
        <v>0.295</v>
      </c>
      <c r="M706" s="11">
        <v>0.43</v>
      </c>
      <c r="N706" s="7">
        <v>0</v>
      </c>
      <c r="O706" s="7">
        <v>0</v>
      </c>
      <c r="P706" s="10">
        <v>0</v>
      </c>
      <c r="Q706" s="28">
        <v>0.832</v>
      </c>
      <c r="R706" s="26">
        <v>1.125</v>
      </c>
      <c r="S706" s="27">
        <v>0.75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8.12</v>
      </c>
      <c r="Z706" s="9">
        <v>0</v>
      </c>
      <c r="AA706" s="8">
        <v>48.1</v>
      </c>
      <c r="AB706" s="9">
        <v>0</v>
      </c>
      <c r="AC706" s="9">
        <v>0</v>
      </c>
      <c r="AD706" s="4">
        <v>448</v>
      </c>
      <c r="AE706" s="8">
        <v>64</v>
      </c>
      <c r="AF706" s="8">
        <v>56.5</v>
      </c>
      <c r="AG706" s="9">
        <v>6.51</v>
      </c>
      <c r="AH706" s="8">
        <v>24.5</v>
      </c>
      <c r="AI706" s="8">
        <v>10.8</v>
      </c>
      <c r="AJ706" s="9">
        <v>7</v>
      </c>
      <c r="AK706" s="9">
        <v>1.52</v>
      </c>
      <c r="AL706" s="10">
        <v>0</v>
      </c>
      <c r="AM706" s="12">
        <v>0.545</v>
      </c>
      <c r="AN706" s="4">
        <v>1460</v>
      </c>
      <c r="AO706" s="10">
        <v>0</v>
      </c>
      <c r="AP706" s="14">
        <v>27</v>
      </c>
      <c r="AQ706" s="14">
        <v>20.3</v>
      </c>
      <c r="AR706" s="14">
        <v>11.1</v>
      </c>
      <c r="AS706" s="14">
        <v>31.6</v>
      </c>
      <c r="AT706" s="10">
        <v>0</v>
      </c>
      <c r="AU706" s="10">
        <v>0</v>
      </c>
      <c r="AV706" s="10">
        <v>0</v>
      </c>
      <c r="AW706" s="10">
        <v>0</v>
      </c>
    </row>
    <row r="707" spans="1:49" s="16" customFormat="1" ht="12.75">
      <c r="A707" s="7" t="s">
        <v>300</v>
      </c>
      <c r="B707" s="4" t="s">
        <v>37</v>
      </c>
      <c r="C707" s="20" t="s">
        <v>83</v>
      </c>
      <c r="D707" s="8">
        <v>40</v>
      </c>
      <c r="E707" s="8">
        <v>11.8</v>
      </c>
      <c r="F707" s="8">
        <v>16</v>
      </c>
      <c r="G707" s="4">
        <v>0</v>
      </c>
      <c r="H707" s="7">
        <v>0</v>
      </c>
      <c r="I707" s="10">
        <v>7</v>
      </c>
      <c r="J707" s="7">
        <v>0</v>
      </c>
      <c r="K707" s="7">
        <v>0</v>
      </c>
      <c r="L707" s="11">
        <v>0.305</v>
      </c>
      <c r="M707" s="11">
        <v>0.505</v>
      </c>
      <c r="N707" s="7">
        <v>0</v>
      </c>
      <c r="O707" s="7">
        <v>0</v>
      </c>
      <c r="P707" s="10">
        <v>0</v>
      </c>
      <c r="Q707" s="28">
        <v>0.907</v>
      </c>
      <c r="R707" s="26">
        <v>1.1875</v>
      </c>
      <c r="S707" s="27">
        <v>0.8125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6.93</v>
      </c>
      <c r="Z707" s="9">
        <v>0</v>
      </c>
      <c r="AA707" s="8">
        <v>46.5</v>
      </c>
      <c r="AB707" s="9">
        <v>0</v>
      </c>
      <c r="AC707" s="9">
        <v>0</v>
      </c>
      <c r="AD707" s="4">
        <v>518</v>
      </c>
      <c r="AE707" s="8">
        <v>73</v>
      </c>
      <c r="AF707" s="8">
        <v>64.7</v>
      </c>
      <c r="AG707" s="9">
        <v>6.63</v>
      </c>
      <c r="AH707" s="8">
        <v>28.9</v>
      </c>
      <c r="AI707" s="8">
        <v>12.7</v>
      </c>
      <c r="AJ707" s="9">
        <v>8.25</v>
      </c>
      <c r="AK707" s="9">
        <v>1.57</v>
      </c>
      <c r="AL707" s="10">
        <v>0</v>
      </c>
      <c r="AM707" s="12">
        <v>0.794</v>
      </c>
      <c r="AN707" s="4">
        <v>1730</v>
      </c>
      <c r="AO707" s="10">
        <v>0</v>
      </c>
      <c r="AP707" s="14">
        <v>27.1</v>
      </c>
      <c r="AQ707" s="14">
        <v>24</v>
      </c>
      <c r="AR707" s="14">
        <v>13.1</v>
      </c>
      <c r="AS707" s="14">
        <v>36</v>
      </c>
      <c r="AT707" s="10">
        <v>0</v>
      </c>
      <c r="AU707" s="10">
        <v>0</v>
      </c>
      <c r="AV707" s="10">
        <v>0</v>
      </c>
      <c r="AW707" s="10">
        <v>0</v>
      </c>
    </row>
    <row r="708" spans="1:49" s="16" customFormat="1" ht="12.75">
      <c r="A708" s="7" t="s">
        <v>301</v>
      </c>
      <c r="B708" s="4" t="s">
        <v>37</v>
      </c>
      <c r="C708" s="20" t="s">
        <v>83</v>
      </c>
      <c r="D708" s="8">
        <v>45</v>
      </c>
      <c r="E708" s="8">
        <v>13.3</v>
      </c>
      <c r="F708" s="8">
        <v>16.1</v>
      </c>
      <c r="G708" s="4">
        <v>0</v>
      </c>
      <c r="H708" s="7">
        <v>0</v>
      </c>
      <c r="I708" s="10">
        <v>7.04</v>
      </c>
      <c r="J708" s="7">
        <v>0</v>
      </c>
      <c r="K708" s="7">
        <v>0</v>
      </c>
      <c r="L708" s="11">
        <v>0.345</v>
      </c>
      <c r="M708" s="11">
        <v>0.565</v>
      </c>
      <c r="N708" s="7">
        <v>0</v>
      </c>
      <c r="O708" s="7">
        <v>0</v>
      </c>
      <c r="P708" s="10">
        <v>0</v>
      </c>
      <c r="Q708" s="28">
        <v>0.967</v>
      </c>
      <c r="R708" s="26">
        <v>1.25</v>
      </c>
      <c r="S708" s="27">
        <v>0.8125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6.23</v>
      </c>
      <c r="Z708" s="9">
        <v>0</v>
      </c>
      <c r="AA708" s="8">
        <v>41.1</v>
      </c>
      <c r="AB708" s="9">
        <v>0</v>
      </c>
      <c r="AC708" s="9">
        <v>0</v>
      </c>
      <c r="AD708" s="4">
        <v>586</v>
      </c>
      <c r="AE708" s="8">
        <v>82.3</v>
      </c>
      <c r="AF708" s="8">
        <v>72.7</v>
      </c>
      <c r="AG708" s="9">
        <v>6.65</v>
      </c>
      <c r="AH708" s="8">
        <v>32.8</v>
      </c>
      <c r="AI708" s="8">
        <v>14.5</v>
      </c>
      <c r="AJ708" s="9">
        <v>9.34</v>
      </c>
      <c r="AK708" s="9">
        <v>1.57</v>
      </c>
      <c r="AL708" s="10">
        <v>0</v>
      </c>
      <c r="AM708" s="9">
        <v>1.11</v>
      </c>
      <c r="AN708" s="4">
        <v>1990</v>
      </c>
      <c r="AO708" s="10">
        <v>0</v>
      </c>
      <c r="AP708" s="14">
        <v>27.3</v>
      </c>
      <c r="AQ708" s="14">
        <v>27.2</v>
      </c>
      <c r="AR708" s="14">
        <v>14.7</v>
      </c>
      <c r="AS708" s="14">
        <v>40.6</v>
      </c>
      <c r="AT708" s="10">
        <v>0</v>
      </c>
      <c r="AU708" s="10">
        <v>0</v>
      </c>
      <c r="AV708" s="10">
        <v>0</v>
      </c>
      <c r="AW708" s="10">
        <v>0</v>
      </c>
    </row>
    <row r="709" spans="1:49" s="16" customFormat="1" ht="12.75">
      <c r="A709" s="7" t="s">
        <v>302</v>
      </c>
      <c r="B709" s="4" t="s">
        <v>37</v>
      </c>
      <c r="C709" s="20" t="s">
        <v>83</v>
      </c>
      <c r="D709" s="8">
        <v>50</v>
      </c>
      <c r="E709" s="8">
        <v>14.7</v>
      </c>
      <c r="F709" s="8">
        <v>16.3</v>
      </c>
      <c r="G709" s="4">
        <v>0</v>
      </c>
      <c r="H709" s="7">
        <v>0</v>
      </c>
      <c r="I709" s="10">
        <v>7.07</v>
      </c>
      <c r="J709" s="7">
        <v>0</v>
      </c>
      <c r="K709" s="7">
        <v>0</v>
      </c>
      <c r="L709" s="11">
        <v>0.38</v>
      </c>
      <c r="M709" s="11">
        <v>0.63</v>
      </c>
      <c r="N709" s="7">
        <v>0</v>
      </c>
      <c r="O709" s="7">
        <v>0</v>
      </c>
      <c r="P709" s="10">
        <v>0</v>
      </c>
      <c r="Q709" s="25">
        <v>1.03</v>
      </c>
      <c r="R709" s="26">
        <v>1.3125</v>
      </c>
      <c r="S709" s="27">
        <v>0.8125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5.61</v>
      </c>
      <c r="Z709" s="9">
        <v>0</v>
      </c>
      <c r="AA709" s="8">
        <v>37.4</v>
      </c>
      <c r="AB709" s="9">
        <v>0</v>
      </c>
      <c r="AC709" s="9">
        <v>0</v>
      </c>
      <c r="AD709" s="4">
        <v>659</v>
      </c>
      <c r="AE709" s="8">
        <v>92</v>
      </c>
      <c r="AF709" s="8">
        <v>81</v>
      </c>
      <c r="AG709" s="9">
        <v>6.68</v>
      </c>
      <c r="AH709" s="8">
        <v>37.2</v>
      </c>
      <c r="AI709" s="8">
        <v>16.3</v>
      </c>
      <c r="AJ709" s="8">
        <v>10.5</v>
      </c>
      <c r="AK709" s="9">
        <v>1.59</v>
      </c>
      <c r="AL709" s="10">
        <v>0</v>
      </c>
      <c r="AM709" s="9">
        <v>1.52</v>
      </c>
      <c r="AN709" s="4">
        <v>2270</v>
      </c>
      <c r="AO709" s="10">
        <v>0</v>
      </c>
      <c r="AP709" s="14">
        <v>27.7</v>
      </c>
      <c r="AQ709" s="14">
        <v>30.8</v>
      </c>
      <c r="AR709" s="14">
        <v>16.5</v>
      </c>
      <c r="AS709" s="14">
        <v>45.6</v>
      </c>
      <c r="AT709" s="10">
        <v>0</v>
      </c>
      <c r="AU709" s="10">
        <v>0</v>
      </c>
      <c r="AV709" s="10">
        <v>0</v>
      </c>
      <c r="AW709" s="10">
        <v>0</v>
      </c>
    </row>
    <row r="710" spans="1:49" s="16" customFormat="1" ht="12.75">
      <c r="A710" s="7" t="s">
        <v>303</v>
      </c>
      <c r="B710" s="4" t="s">
        <v>37</v>
      </c>
      <c r="C710" s="20" t="s">
        <v>83</v>
      </c>
      <c r="D710" s="8">
        <v>57</v>
      </c>
      <c r="E710" s="8">
        <v>16.8</v>
      </c>
      <c r="F710" s="8">
        <v>16.4</v>
      </c>
      <c r="G710" s="4">
        <v>0</v>
      </c>
      <c r="H710" s="7">
        <v>0</v>
      </c>
      <c r="I710" s="10">
        <v>7.12</v>
      </c>
      <c r="J710" s="7">
        <v>0</v>
      </c>
      <c r="K710" s="7">
        <v>0</v>
      </c>
      <c r="L710" s="11">
        <v>0.43</v>
      </c>
      <c r="M710" s="11">
        <v>0.715</v>
      </c>
      <c r="N710" s="7">
        <v>0</v>
      </c>
      <c r="O710" s="7">
        <v>0</v>
      </c>
      <c r="P710" s="10">
        <v>0</v>
      </c>
      <c r="Q710" s="25">
        <v>1.12</v>
      </c>
      <c r="R710" s="26">
        <v>1.375</v>
      </c>
      <c r="S710" s="27">
        <v>0.875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4.98</v>
      </c>
      <c r="Z710" s="9">
        <v>0</v>
      </c>
      <c r="AA710" s="8">
        <v>33</v>
      </c>
      <c r="AB710" s="9">
        <v>0</v>
      </c>
      <c r="AC710" s="9">
        <v>0</v>
      </c>
      <c r="AD710" s="4">
        <v>758</v>
      </c>
      <c r="AE710" s="4">
        <v>105</v>
      </c>
      <c r="AF710" s="8">
        <v>92.2</v>
      </c>
      <c r="AG710" s="9">
        <v>6.72</v>
      </c>
      <c r="AH710" s="8">
        <v>43.1</v>
      </c>
      <c r="AI710" s="8">
        <v>18.9</v>
      </c>
      <c r="AJ710" s="8">
        <v>12.1</v>
      </c>
      <c r="AK710" s="9">
        <v>1.6</v>
      </c>
      <c r="AL710" s="10">
        <v>0</v>
      </c>
      <c r="AM710" s="9">
        <v>2.22</v>
      </c>
      <c r="AN710" s="4">
        <v>2660</v>
      </c>
      <c r="AO710" s="10">
        <v>0</v>
      </c>
      <c r="AP710" s="14">
        <v>27.9</v>
      </c>
      <c r="AQ710" s="14">
        <v>35.5</v>
      </c>
      <c r="AR710" s="14">
        <v>18.8</v>
      </c>
      <c r="AS710" s="14">
        <v>52</v>
      </c>
      <c r="AT710" s="10">
        <v>0</v>
      </c>
      <c r="AU710" s="10">
        <v>0</v>
      </c>
      <c r="AV710" s="10">
        <v>0</v>
      </c>
      <c r="AW710" s="10">
        <v>0</v>
      </c>
    </row>
    <row r="711" spans="1:49" s="16" customFormat="1" ht="12.75">
      <c r="A711" s="7" t="s">
        <v>304</v>
      </c>
      <c r="B711" s="4" t="s">
        <v>37</v>
      </c>
      <c r="C711" s="20" t="s">
        <v>83</v>
      </c>
      <c r="D711" s="8">
        <v>67</v>
      </c>
      <c r="E711" s="8">
        <v>19.7</v>
      </c>
      <c r="F711" s="8">
        <v>16.3</v>
      </c>
      <c r="G711" s="4">
        <v>0</v>
      </c>
      <c r="H711" s="7">
        <v>0</v>
      </c>
      <c r="I711" s="14">
        <v>10.2</v>
      </c>
      <c r="J711" s="7">
        <v>0</v>
      </c>
      <c r="K711" s="7">
        <v>0</v>
      </c>
      <c r="L711" s="11">
        <v>0.395</v>
      </c>
      <c r="M711" s="11">
        <v>0.665</v>
      </c>
      <c r="N711" s="7">
        <v>0</v>
      </c>
      <c r="O711" s="7">
        <v>0</v>
      </c>
      <c r="P711" s="10">
        <v>0</v>
      </c>
      <c r="Q711" s="25">
        <v>1.07</v>
      </c>
      <c r="R711" s="26">
        <v>1.5625</v>
      </c>
      <c r="S711" s="27">
        <v>1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7.7</v>
      </c>
      <c r="Z711" s="9">
        <v>0</v>
      </c>
      <c r="AA711" s="8">
        <v>35.9</v>
      </c>
      <c r="AB711" s="9">
        <v>0</v>
      </c>
      <c r="AC711" s="9">
        <v>0</v>
      </c>
      <c r="AD711" s="4">
        <v>954</v>
      </c>
      <c r="AE711" s="4">
        <v>130</v>
      </c>
      <c r="AF711" s="4">
        <v>117</v>
      </c>
      <c r="AG711" s="9">
        <v>6.96</v>
      </c>
      <c r="AH711" s="4">
        <v>119</v>
      </c>
      <c r="AI711" s="8">
        <v>35.5</v>
      </c>
      <c r="AJ711" s="8">
        <v>23.2</v>
      </c>
      <c r="AK711" s="9">
        <v>2.46</v>
      </c>
      <c r="AL711" s="10">
        <v>0</v>
      </c>
      <c r="AM711" s="9">
        <v>2.39</v>
      </c>
      <c r="AN711" s="4">
        <v>7300</v>
      </c>
      <c r="AO711" s="10">
        <v>0</v>
      </c>
      <c r="AP711" s="14">
        <v>39.9</v>
      </c>
      <c r="AQ711" s="14">
        <v>67.6</v>
      </c>
      <c r="AR711" s="14">
        <v>25.5</v>
      </c>
      <c r="AS711" s="14">
        <v>64.1</v>
      </c>
      <c r="AT711" s="10">
        <v>0</v>
      </c>
      <c r="AU711" s="10">
        <v>0</v>
      </c>
      <c r="AV711" s="10">
        <v>0</v>
      </c>
      <c r="AW711" s="10">
        <v>0</v>
      </c>
    </row>
    <row r="712" spans="1:49" s="16" customFormat="1" ht="12.75">
      <c r="A712" s="7" t="s">
        <v>305</v>
      </c>
      <c r="B712" s="4" t="s">
        <v>37</v>
      </c>
      <c r="C712" s="20" t="s">
        <v>83</v>
      </c>
      <c r="D712" s="8">
        <v>77</v>
      </c>
      <c r="E712" s="8">
        <v>22.6</v>
      </c>
      <c r="F712" s="8">
        <v>16.5</v>
      </c>
      <c r="G712" s="4">
        <v>0</v>
      </c>
      <c r="H712" s="7">
        <v>0</v>
      </c>
      <c r="I712" s="14">
        <v>10.3</v>
      </c>
      <c r="J712" s="7">
        <v>0</v>
      </c>
      <c r="K712" s="7">
        <v>0</v>
      </c>
      <c r="L712" s="11">
        <v>0.455</v>
      </c>
      <c r="M712" s="11">
        <v>0.76</v>
      </c>
      <c r="N712" s="7">
        <v>0</v>
      </c>
      <c r="O712" s="7">
        <v>0</v>
      </c>
      <c r="P712" s="10">
        <v>0</v>
      </c>
      <c r="Q712" s="25">
        <v>1.16</v>
      </c>
      <c r="R712" s="26">
        <v>1.625</v>
      </c>
      <c r="S712" s="27">
        <v>1.0625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6.77</v>
      </c>
      <c r="Z712" s="9">
        <v>0</v>
      </c>
      <c r="AA712" s="8">
        <v>31.2</v>
      </c>
      <c r="AB712" s="9">
        <v>0</v>
      </c>
      <c r="AC712" s="9">
        <v>0</v>
      </c>
      <c r="AD712" s="4">
        <v>1110</v>
      </c>
      <c r="AE712" s="4">
        <v>150</v>
      </c>
      <c r="AF712" s="4">
        <v>134</v>
      </c>
      <c r="AG712" s="9">
        <v>7</v>
      </c>
      <c r="AH712" s="4">
        <v>138</v>
      </c>
      <c r="AI712" s="8">
        <v>41.1</v>
      </c>
      <c r="AJ712" s="8">
        <v>26.9</v>
      </c>
      <c r="AK712" s="9">
        <v>2.47</v>
      </c>
      <c r="AL712" s="10">
        <v>0</v>
      </c>
      <c r="AM712" s="9">
        <v>3.57</v>
      </c>
      <c r="AN712" s="4">
        <v>8590</v>
      </c>
      <c r="AO712" s="10">
        <v>0</v>
      </c>
      <c r="AP712" s="14">
        <v>40.5</v>
      </c>
      <c r="AQ712" s="14">
        <v>79.3</v>
      </c>
      <c r="AR712" s="14">
        <v>29.4</v>
      </c>
      <c r="AS712" s="14">
        <v>74.4</v>
      </c>
      <c r="AT712" s="10">
        <v>0</v>
      </c>
      <c r="AU712" s="10">
        <v>0</v>
      </c>
      <c r="AV712" s="10">
        <v>0</v>
      </c>
      <c r="AW712" s="10">
        <v>0</v>
      </c>
    </row>
    <row r="713" spans="1:49" s="16" customFormat="1" ht="12.75">
      <c r="A713" s="7" t="s">
        <v>306</v>
      </c>
      <c r="B713" s="4" t="s">
        <v>37</v>
      </c>
      <c r="C713" s="20" t="s">
        <v>83</v>
      </c>
      <c r="D713" s="8">
        <v>89</v>
      </c>
      <c r="E713" s="8">
        <v>26.2</v>
      </c>
      <c r="F713" s="8">
        <v>16.8</v>
      </c>
      <c r="G713" s="4">
        <v>0</v>
      </c>
      <c r="H713" s="7">
        <v>0</v>
      </c>
      <c r="I713" s="14">
        <v>10.4</v>
      </c>
      <c r="J713" s="7">
        <v>0</v>
      </c>
      <c r="K713" s="7">
        <v>0</v>
      </c>
      <c r="L713" s="11">
        <v>0.525</v>
      </c>
      <c r="M713" s="11">
        <v>0.875</v>
      </c>
      <c r="N713" s="7">
        <v>0</v>
      </c>
      <c r="O713" s="7">
        <v>0</v>
      </c>
      <c r="P713" s="10">
        <v>0</v>
      </c>
      <c r="Q713" s="25">
        <v>1.28</v>
      </c>
      <c r="R713" s="26">
        <v>1.75</v>
      </c>
      <c r="S713" s="27">
        <v>1.0625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5.92</v>
      </c>
      <c r="Z713" s="9">
        <v>0</v>
      </c>
      <c r="AA713" s="8">
        <v>27</v>
      </c>
      <c r="AB713" s="9">
        <v>0</v>
      </c>
      <c r="AC713" s="9">
        <v>0</v>
      </c>
      <c r="AD713" s="4">
        <v>1300</v>
      </c>
      <c r="AE713" s="4">
        <v>175</v>
      </c>
      <c r="AF713" s="4">
        <v>155</v>
      </c>
      <c r="AG713" s="9">
        <v>7.05</v>
      </c>
      <c r="AH713" s="4">
        <v>163</v>
      </c>
      <c r="AI713" s="8">
        <v>48.1</v>
      </c>
      <c r="AJ713" s="8">
        <v>31.4</v>
      </c>
      <c r="AK713" s="9">
        <v>2.49</v>
      </c>
      <c r="AL713" s="10">
        <v>0</v>
      </c>
      <c r="AM713" s="9">
        <v>5.45</v>
      </c>
      <c r="AN713" s="4">
        <v>10200</v>
      </c>
      <c r="AO713" s="10">
        <v>0</v>
      </c>
      <c r="AP713" s="14">
        <v>41.4</v>
      </c>
      <c r="AQ713" s="14">
        <v>94.2</v>
      </c>
      <c r="AR713" s="14">
        <v>34.4</v>
      </c>
      <c r="AS713" s="14">
        <v>87.3</v>
      </c>
      <c r="AT713" s="10">
        <v>0</v>
      </c>
      <c r="AU713" s="10">
        <v>0</v>
      </c>
      <c r="AV713" s="10">
        <v>0</v>
      </c>
      <c r="AW713" s="10">
        <v>0</v>
      </c>
    </row>
    <row r="714" spans="1:49" s="16" customFormat="1" ht="12.75">
      <c r="A714" s="7" t="s">
        <v>307</v>
      </c>
      <c r="B714" s="4" t="s">
        <v>37</v>
      </c>
      <c r="C714" s="20" t="s">
        <v>83</v>
      </c>
      <c r="D714" s="4">
        <v>106</v>
      </c>
      <c r="E714" s="8">
        <v>31.1</v>
      </c>
      <c r="F714" s="8">
        <v>18.7</v>
      </c>
      <c r="G714" s="4">
        <v>0</v>
      </c>
      <c r="H714" s="7">
        <v>0</v>
      </c>
      <c r="I714" s="14">
        <v>11.2</v>
      </c>
      <c r="J714" s="7">
        <v>0</v>
      </c>
      <c r="K714" s="7">
        <v>0</v>
      </c>
      <c r="L714" s="11">
        <v>0.59</v>
      </c>
      <c r="M714" s="11">
        <v>0.94</v>
      </c>
      <c r="N714" s="7">
        <v>0</v>
      </c>
      <c r="O714" s="7">
        <v>0</v>
      </c>
      <c r="P714" s="10">
        <v>0</v>
      </c>
      <c r="Q714" s="25">
        <v>1.34</v>
      </c>
      <c r="R714" s="26">
        <v>1.8125</v>
      </c>
      <c r="S714" s="27">
        <v>1.125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5.96</v>
      </c>
      <c r="Z714" s="9">
        <v>0</v>
      </c>
      <c r="AA714" s="8">
        <v>27.2</v>
      </c>
      <c r="AB714" s="9">
        <v>0</v>
      </c>
      <c r="AC714" s="9">
        <v>0</v>
      </c>
      <c r="AD714" s="4">
        <v>1910</v>
      </c>
      <c r="AE714" s="4">
        <v>230</v>
      </c>
      <c r="AF714" s="4">
        <v>204</v>
      </c>
      <c r="AG714" s="9">
        <v>7.84</v>
      </c>
      <c r="AH714" s="4">
        <v>220</v>
      </c>
      <c r="AI714" s="8">
        <v>60.5</v>
      </c>
      <c r="AJ714" s="8">
        <v>39.4</v>
      </c>
      <c r="AK714" s="9">
        <v>2.66</v>
      </c>
      <c r="AL714" s="10">
        <v>0</v>
      </c>
      <c r="AM714" s="9">
        <v>7.48</v>
      </c>
      <c r="AN714" s="4">
        <v>17400</v>
      </c>
      <c r="AO714" s="10">
        <v>0</v>
      </c>
      <c r="AP714" s="14">
        <v>49.7</v>
      </c>
      <c r="AQ714" s="7">
        <v>131</v>
      </c>
      <c r="AR714" s="14">
        <v>44.3</v>
      </c>
      <c r="AS714" s="7">
        <v>114</v>
      </c>
      <c r="AT714" s="10">
        <v>0</v>
      </c>
      <c r="AU714" s="10">
        <v>0</v>
      </c>
      <c r="AV714" s="10">
        <v>0</v>
      </c>
      <c r="AW714" s="10">
        <v>0</v>
      </c>
    </row>
    <row r="715" spans="1:49" s="16" customFormat="1" ht="12.75">
      <c r="A715" s="7" t="s">
        <v>308</v>
      </c>
      <c r="B715" s="4" t="s">
        <v>37</v>
      </c>
      <c r="C715" s="20" t="s">
        <v>83</v>
      </c>
      <c r="D715" s="4">
        <v>119</v>
      </c>
      <c r="E715" s="8">
        <v>35.1</v>
      </c>
      <c r="F715" s="8">
        <v>19</v>
      </c>
      <c r="G715" s="4">
        <v>0</v>
      </c>
      <c r="H715" s="7">
        <v>0</v>
      </c>
      <c r="I715" s="14">
        <v>11.3</v>
      </c>
      <c r="J715" s="7">
        <v>0</v>
      </c>
      <c r="K715" s="7">
        <v>0</v>
      </c>
      <c r="L715" s="11">
        <v>0.655</v>
      </c>
      <c r="M715" s="10">
        <v>1.06</v>
      </c>
      <c r="N715" s="7">
        <v>0</v>
      </c>
      <c r="O715" s="7">
        <v>0</v>
      </c>
      <c r="P715" s="10">
        <v>0</v>
      </c>
      <c r="Q715" s="25">
        <v>1.46</v>
      </c>
      <c r="R715" s="26">
        <v>1.9375</v>
      </c>
      <c r="S715" s="27">
        <v>1.1875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5.31</v>
      </c>
      <c r="Z715" s="9">
        <v>0</v>
      </c>
      <c r="AA715" s="8">
        <v>24.5</v>
      </c>
      <c r="AB715" s="9">
        <v>0</v>
      </c>
      <c r="AC715" s="9">
        <v>0</v>
      </c>
      <c r="AD715" s="4">
        <v>2190</v>
      </c>
      <c r="AE715" s="4">
        <v>262</v>
      </c>
      <c r="AF715" s="4">
        <v>231</v>
      </c>
      <c r="AG715" s="9">
        <v>7.9</v>
      </c>
      <c r="AH715" s="4">
        <v>253</v>
      </c>
      <c r="AI715" s="8">
        <v>69.1</v>
      </c>
      <c r="AJ715" s="8">
        <v>44.9</v>
      </c>
      <c r="AK715" s="9">
        <v>2.69</v>
      </c>
      <c r="AL715" s="10">
        <v>0</v>
      </c>
      <c r="AM715" s="8">
        <v>10.6</v>
      </c>
      <c r="AN715" s="4">
        <v>20300</v>
      </c>
      <c r="AO715" s="10">
        <v>0</v>
      </c>
      <c r="AP715" s="14">
        <v>50.7</v>
      </c>
      <c r="AQ715" s="7">
        <v>152</v>
      </c>
      <c r="AR715" s="14">
        <v>50.6</v>
      </c>
      <c r="AS715" s="7">
        <v>131</v>
      </c>
      <c r="AT715" s="10">
        <v>0</v>
      </c>
      <c r="AU715" s="10">
        <v>0</v>
      </c>
      <c r="AV715" s="10">
        <v>0</v>
      </c>
      <c r="AW715" s="10">
        <v>0</v>
      </c>
    </row>
    <row r="716" spans="1:49" s="16" customFormat="1" ht="12.75">
      <c r="A716" s="7" t="s">
        <v>309</v>
      </c>
      <c r="B716" s="4" t="s">
        <v>37</v>
      </c>
      <c r="C716" s="20" t="s">
        <v>83</v>
      </c>
      <c r="D716" s="4">
        <v>130</v>
      </c>
      <c r="E716" s="8">
        <v>38.2</v>
      </c>
      <c r="F716" s="8">
        <v>19.3</v>
      </c>
      <c r="G716" s="4">
        <v>0</v>
      </c>
      <c r="H716" s="7">
        <v>0</v>
      </c>
      <c r="I716" s="14">
        <v>11.2</v>
      </c>
      <c r="J716" s="7">
        <v>0</v>
      </c>
      <c r="K716" s="7">
        <v>0</v>
      </c>
      <c r="L716" s="11">
        <v>0.67</v>
      </c>
      <c r="M716" s="10">
        <v>1.2</v>
      </c>
      <c r="N716" s="7">
        <v>0</v>
      </c>
      <c r="O716" s="7">
        <v>0</v>
      </c>
      <c r="P716" s="10">
        <v>0</v>
      </c>
      <c r="Q716" s="25">
        <v>1.6</v>
      </c>
      <c r="R716" s="26">
        <v>2.0625</v>
      </c>
      <c r="S716" s="27">
        <v>1.1875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4.65</v>
      </c>
      <c r="Z716" s="9">
        <v>0</v>
      </c>
      <c r="AA716" s="8">
        <v>23.9</v>
      </c>
      <c r="AB716" s="9">
        <v>0</v>
      </c>
      <c r="AC716" s="9">
        <v>0</v>
      </c>
      <c r="AD716" s="4">
        <v>2460</v>
      </c>
      <c r="AE716" s="4">
        <v>290</v>
      </c>
      <c r="AF716" s="4">
        <v>256</v>
      </c>
      <c r="AG716" s="9">
        <v>8.03</v>
      </c>
      <c r="AH716" s="4">
        <v>278</v>
      </c>
      <c r="AI716" s="8">
        <v>76.7</v>
      </c>
      <c r="AJ716" s="8">
        <v>49.9</v>
      </c>
      <c r="AK716" s="9">
        <v>2.7</v>
      </c>
      <c r="AL716" s="10">
        <v>0</v>
      </c>
      <c r="AM716" s="8">
        <v>14.5</v>
      </c>
      <c r="AN716" s="4">
        <v>22700</v>
      </c>
      <c r="AO716" s="10">
        <v>0</v>
      </c>
      <c r="AP716" s="14">
        <v>50.7</v>
      </c>
      <c r="AQ716" s="7">
        <v>170</v>
      </c>
      <c r="AR716" s="14">
        <v>57.2</v>
      </c>
      <c r="AS716" s="7">
        <v>146</v>
      </c>
      <c r="AT716" s="10">
        <v>0</v>
      </c>
      <c r="AU716" s="10">
        <v>0</v>
      </c>
      <c r="AV716" s="10">
        <v>0</v>
      </c>
      <c r="AW716" s="10">
        <v>0</v>
      </c>
    </row>
    <row r="717" spans="1:49" s="16" customFormat="1" ht="12.75">
      <c r="A717" s="7" t="s">
        <v>310</v>
      </c>
      <c r="B717" s="4" t="s">
        <v>37</v>
      </c>
      <c r="C717" s="20" t="s">
        <v>83</v>
      </c>
      <c r="D717" s="4">
        <v>143</v>
      </c>
      <c r="E717" s="8">
        <v>42.1</v>
      </c>
      <c r="F717" s="8">
        <v>19.5</v>
      </c>
      <c r="G717" s="4">
        <v>0</v>
      </c>
      <c r="H717" s="7">
        <v>0</v>
      </c>
      <c r="I717" s="14">
        <v>11.2</v>
      </c>
      <c r="J717" s="7">
        <v>0</v>
      </c>
      <c r="K717" s="7">
        <v>0</v>
      </c>
      <c r="L717" s="11">
        <v>0.73</v>
      </c>
      <c r="M717" s="10">
        <v>1.32</v>
      </c>
      <c r="N717" s="7">
        <v>0</v>
      </c>
      <c r="O717" s="7">
        <v>0</v>
      </c>
      <c r="P717" s="10">
        <v>0</v>
      </c>
      <c r="Q717" s="25">
        <v>1.72</v>
      </c>
      <c r="R717" s="26">
        <v>2.1875</v>
      </c>
      <c r="S717" s="27">
        <v>1.1875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4.25</v>
      </c>
      <c r="Z717" s="9">
        <v>0</v>
      </c>
      <c r="AA717" s="8">
        <v>22</v>
      </c>
      <c r="AB717" s="9">
        <v>0</v>
      </c>
      <c r="AC717" s="9">
        <v>0</v>
      </c>
      <c r="AD717" s="4">
        <v>2750</v>
      </c>
      <c r="AE717" s="4">
        <v>322</v>
      </c>
      <c r="AF717" s="4">
        <v>282</v>
      </c>
      <c r="AG717" s="9">
        <v>8.09</v>
      </c>
      <c r="AH717" s="4">
        <v>311</v>
      </c>
      <c r="AI717" s="8">
        <v>85.4</v>
      </c>
      <c r="AJ717" s="8">
        <v>55.5</v>
      </c>
      <c r="AK717" s="9">
        <v>2.72</v>
      </c>
      <c r="AL717" s="10">
        <v>0</v>
      </c>
      <c r="AM717" s="8">
        <v>19.2</v>
      </c>
      <c r="AN717" s="4">
        <v>25700</v>
      </c>
      <c r="AO717" s="10">
        <v>0</v>
      </c>
      <c r="AP717" s="14">
        <v>50.9</v>
      </c>
      <c r="AQ717" s="7">
        <v>188</v>
      </c>
      <c r="AR717" s="14">
        <v>62.8</v>
      </c>
      <c r="AS717" s="7">
        <v>160</v>
      </c>
      <c r="AT717" s="10">
        <v>0</v>
      </c>
      <c r="AU717" s="10">
        <v>0</v>
      </c>
      <c r="AV717" s="10">
        <v>0</v>
      </c>
      <c r="AW717" s="10">
        <v>0</v>
      </c>
    </row>
    <row r="718" spans="1:49" s="16" customFormat="1" ht="12.75">
      <c r="A718" s="7" t="s">
        <v>311</v>
      </c>
      <c r="B718" s="4" t="s">
        <v>37</v>
      </c>
      <c r="C718" s="20" t="s">
        <v>83</v>
      </c>
      <c r="D718" s="4">
        <v>158</v>
      </c>
      <c r="E718" s="8">
        <v>46.3</v>
      </c>
      <c r="F718" s="8">
        <v>19.7</v>
      </c>
      <c r="G718" s="4">
        <v>0</v>
      </c>
      <c r="H718" s="7">
        <v>0</v>
      </c>
      <c r="I718" s="14">
        <v>11.3</v>
      </c>
      <c r="J718" s="7">
        <v>0</v>
      </c>
      <c r="K718" s="7">
        <v>0</v>
      </c>
      <c r="L718" s="11">
        <v>0.81</v>
      </c>
      <c r="M718" s="10">
        <v>1.44</v>
      </c>
      <c r="N718" s="7">
        <v>0</v>
      </c>
      <c r="O718" s="7">
        <v>0</v>
      </c>
      <c r="P718" s="10">
        <v>0</v>
      </c>
      <c r="Q718" s="25">
        <v>1.84</v>
      </c>
      <c r="R718" s="26">
        <v>2.375</v>
      </c>
      <c r="S718" s="27">
        <v>1.25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3.92</v>
      </c>
      <c r="Z718" s="9">
        <v>0</v>
      </c>
      <c r="AA718" s="8">
        <v>19.8</v>
      </c>
      <c r="AB718" s="9">
        <v>0</v>
      </c>
      <c r="AC718" s="9">
        <v>0</v>
      </c>
      <c r="AD718" s="4">
        <v>3060</v>
      </c>
      <c r="AE718" s="4">
        <v>356</v>
      </c>
      <c r="AF718" s="4">
        <v>310</v>
      </c>
      <c r="AG718" s="9">
        <v>8.12</v>
      </c>
      <c r="AH718" s="4">
        <v>347</v>
      </c>
      <c r="AI718" s="8">
        <v>94.8</v>
      </c>
      <c r="AJ718" s="8">
        <v>61.4</v>
      </c>
      <c r="AK718" s="9">
        <v>2.74</v>
      </c>
      <c r="AL718" s="10">
        <v>0</v>
      </c>
      <c r="AM718" s="8">
        <v>25.2</v>
      </c>
      <c r="AN718" s="4">
        <v>29000</v>
      </c>
      <c r="AO718" s="10">
        <v>0</v>
      </c>
      <c r="AP718" s="14">
        <v>51.6</v>
      </c>
      <c r="AQ718" s="7">
        <v>210</v>
      </c>
      <c r="AR718" s="14">
        <v>69</v>
      </c>
      <c r="AS718" s="7">
        <v>177</v>
      </c>
      <c r="AT718" s="10">
        <v>0</v>
      </c>
      <c r="AU718" s="10">
        <v>0</v>
      </c>
      <c r="AV718" s="10">
        <v>0</v>
      </c>
      <c r="AW718" s="10">
        <v>0</v>
      </c>
    </row>
    <row r="719" spans="1:49" s="16" customFormat="1" ht="12.75">
      <c r="A719" s="7" t="s">
        <v>312</v>
      </c>
      <c r="B719" s="4" t="s">
        <v>37</v>
      </c>
      <c r="C719" s="20" t="s">
        <v>83</v>
      </c>
      <c r="D719" s="4">
        <v>175</v>
      </c>
      <c r="E719" s="8">
        <v>51.3</v>
      </c>
      <c r="F719" s="8">
        <v>20</v>
      </c>
      <c r="G719" s="4">
        <v>0</v>
      </c>
      <c r="H719" s="7">
        <v>0</v>
      </c>
      <c r="I719" s="14">
        <v>11.4</v>
      </c>
      <c r="J719" s="7">
        <v>0</v>
      </c>
      <c r="K719" s="7">
        <v>0</v>
      </c>
      <c r="L719" s="11">
        <v>0.89</v>
      </c>
      <c r="M719" s="10">
        <v>1.59</v>
      </c>
      <c r="N719" s="7">
        <v>0</v>
      </c>
      <c r="O719" s="7">
        <v>0</v>
      </c>
      <c r="P719" s="10">
        <v>0</v>
      </c>
      <c r="Q719" s="25">
        <v>1.99</v>
      </c>
      <c r="R719" s="26">
        <v>2.4375</v>
      </c>
      <c r="S719" s="27">
        <v>1.25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3.58</v>
      </c>
      <c r="Z719" s="9">
        <v>0</v>
      </c>
      <c r="AA719" s="8">
        <v>18</v>
      </c>
      <c r="AB719" s="9">
        <v>0</v>
      </c>
      <c r="AC719" s="9">
        <v>0</v>
      </c>
      <c r="AD719" s="4">
        <v>3450</v>
      </c>
      <c r="AE719" s="4">
        <v>398</v>
      </c>
      <c r="AF719" s="4">
        <v>344</v>
      </c>
      <c r="AG719" s="9">
        <v>8.2</v>
      </c>
      <c r="AH719" s="4">
        <v>391</v>
      </c>
      <c r="AI719" s="4">
        <v>106</v>
      </c>
      <c r="AJ719" s="8">
        <v>68.8</v>
      </c>
      <c r="AK719" s="9">
        <v>2.76</v>
      </c>
      <c r="AL719" s="10">
        <v>0</v>
      </c>
      <c r="AM719" s="8">
        <v>33.8</v>
      </c>
      <c r="AN719" s="4">
        <v>33300</v>
      </c>
      <c r="AO719" s="10">
        <v>0</v>
      </c>
      <c r="AP719" s="14">
        <v>52.5</v>
      </c>
      <c r="AQ719" s="7">
        <v>238</v>
      </c>
      <c r="AR719" s="14">
        <v>76.9</v>
      </c>
      <c r="AS719" s="7">
        <v>198</v>
      </c>
      <c r="AT719" s="10">
        <v>0</v>
      </c>
      <c r="AU719" s="10">
        <v>0</v>
      </c>
      <c r="AV719" s="10">
        <v>0</v>
      </c>
      <c r="AW719" s="10">
        <v>0</v>
      </c>
    </row>
    <row r="720" spans="1:49" s="16" customFormat="1" ht="12.75">
      <c r="A720" s="21" t="s">
        <v>313</v>
      </c>
      <c r="B720" s="7" t="s">
        <v>37</v>
      </c>
      <c r="C720" s="20" t="s">
        <v>83</v>
      </c>
      <c r="D720" s="7">
        <v>192</v>
      </c>
      <c r="E720" s="14">
        <v>56.4</v>
      </c>
      <c r="F720" s="14">
        <v>20.4</v>
      </c>
      <c r="G720" s="7">
        <v>0</v>
      </c>
      <c r="H720" s="7">
        <v>0</v>
      </c>
      <c r="I720" s="14">
        <v>11.5</v>
      </c>
      <c r="J720" s="7">
        <v>0</v>
      </c>
      <c r="K720" s="7">
        <v>0</v>
      </c>
      <c r="L720" s="11">
        <v>0.96</v>
      </c>
      <c r="M720" s="10">
        <v>1.75</v>
      </c>
      <c r="N720" s="7">
        <v>0</v>
      </c>
      <c r="O720" s="7">
        <v>0</v>
      </c>
      <c r="P720" s="10">
        <v>0</v>
      </c>
      <c r="Q720" s="25">
        <v>2.15</v>
      </c>
      <c r="R720" s="26">
        <v>2.4375</v>
      </c>
      <c r="S720" s="27">
        <v>1.125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3.27</v>
      </c>
      <c r="Z720" s="10">
        <v>0</v>
      </c>
      <c r="AA720" s="14">
        <v>16.7</v>
      </c>
      <c r="AB720" s="10">
        <v>0</v>
      </c>
      <c r="AC720" s="10">
        <v>0</v>
      </c>
      <c r="AD720" s="7">
        <v>3870</v>
      </c>
      <c r="AE720" s="7">
        <v>442</v>
      </c>
      <c r="AF720" s="7">
        <v>380</v>
      </c>
      <c r="AG720" s="10">
        <v>8.28</v>
      </c>
      <c r="AH720" s="7">
        <v>440</v>
      </c>
      <c r="AI720" s="7">
        <v>119</v>
      </c>
      <c r="AJ720" s="14">
        <v>76.8</v>
      </c>
      <c r="AK720" s="10">
        <v>2.79</v>
      </c>
      <c r="AL720" s="10">
        <v>0</v>
      </c>
      <c r="AM720" s="14">
        <v>44.7</v>
      </c>
      <c r="AN720" s="7">
        <v>38000</v>
      </c>
      <c r="AO720" s="10">
        <v>0</v>
      </c>
      <c r="AP720" s="14">
        <v>53.6</v>
      </c>
      <c r="AQ720" s="7">
        <v>270</v>
      </c>
      <c r="AR720" s="14">
        <v>86</v>
      </c>
      <c r="AS720" s="7">
        <v>222</v>
      </c>
      <c r="AT720" s="10">
        <v>0</v>
      </c>
      <c r="AU720" s="10">
        <v>0</v>
      </c>
      <c r="AV720" s="10">
        <v>0</v>
      </c>
      <c r="AW720" s="10">
        <v>0</v>
      </c>
    </row>
    <row r="721" spans="1:49" s="16" customFormat="1" ht="12.75">
      <c r="A721" s="21" t="s">
        <v>314</v>
      </c>
      <c r="B721" s="7" t="s">
        <v>37</v>
      </c>
      <c r="C721" s="20" t="s">
        <v>83</v>
      </c>
      <c r="D721" s="7">
        <v>211</v>
      </c>
      <c r="E721" s="14">
        <v>62.1</v>
      </c>
      <c r="F721" s="14">
        <v>20.7</v>
      </c>
      <c r="G721" s="7">
        <v>0</v>
      </c>
      <c r="H721" s="7">
        <v>0</v>
      </c>
      <c r="I721" s="14">
        <v>11.6</v>
      </c>
      <c r="J721" s="7">
        <v>0</v>
      </c>
      <c r="K721" s="7">
        <v>0</v>
      </c>
      <c r="L721" s="10">
        <v>1.06</v>
      </c>
      <c r="M721" s="10">
        <v>1.91</v>
      </c>
      <c r="N721" s="7">
        <v>0</v>
      </c>
      <c r="O721" s="7">
        <v>0</v>
      </c>
      <c r="P721" s="10">
        <v>0</v>
      </c>
      <c r="Q721" s="25">
        <v>2.31</v>
      </c>
      <c r="R721" s="26">
        <v>2.5625</v>
      </c>
      <c r="S721" s="27">
        <v>1.1875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3.02</v>
      </c>
      <c r="Z721" s="10">
        <v>0</v>
      </c>
      <c r="AA721" s="14">
        <v>15.1</v>
      </c>
      <c r="AB721" s="10">
        <v>0</v>
      </c>
      <c r="AC721" s="10">
        <v>0</v>
      </c>
      <c r="AD721" s="7">
        <v>4330</v>
      </c>
      <c r="AE721" s="7">
        <v>490</v>
      </c>
      <c r="AF721" s="7">
        <v>419</v>
      </c>
      <c r="AG721" s="10">
        <v>8.35</v>
      </c>
      <c r="AH721" s="7">
        <v>493</v>
      </c>
      <c r="AI721" s="7">
        <v>132</v>
      </c>
      <c r="AJ721" s="14">
        <v>85.3</v>
      </c>
      <c r="AK721" s="10">
        <v>2.82</v>
      </c>
      <c r="AL721" s="10">
        <v>0</v>
      </c>
      <c r="AM721" s="14">
        <v>58.6</v>
      </c>
      <c r="AN721" s="7">
        <v>43400</v>
      </c>
      <c r="AO721" s="10">
        <v>0</v>
      </c>
      <c r="AP721" s="14">
        <v>54.5</v>
      </c>
      <c r="AQ721" s="7">
        <v>302</v>
      </c>
      <c r="AR721" s="14">
        <v>94.6</v>
      </c>
      <c r="AS721" s="7">
        <v>246</v>
      </c>
      <c r="AT721" s="10">
        <v>0</v>
      </c>
      <c r="AU721" s="10">
        <v>0</v>
      </c>
      <c r="AV721" s="10">
        <v>0</v>
      </c>
      <c r="AW721" s="10">
        <v>0</v>
      </c>
    </row>
    <row r="722" spans="1:49" s="16" customFormat="1" ht="12.75">
      <c r="A722" s="21" t="s">
        <v>315</v>
      </c>
      <c r="B722" s="7" t="s">
        <v>37</v>
      </c>
      <c r="C722" s="20" t="s">
        <v>46</v>
      </c>
      <c r="D722" s="7">
        <v>234</v>
      </c>
      <c r="E722" s="14">
        <v>68.8</v>
      </c>
      <c r="F722" s="14">
        <v>21.1</v>
      </c>
      <c r="G722" s="7">
        <v>0</v>
      </c>
      <c r="H722" s="7">
        <v>0</v>
      </c>
      <c r="I722" s="14">
        <v>11.7</v>
      </c>
      <c r="J722" s="7">
        <v>0</v>
      </c>
      <c r="K722" s="7">
        <v>0</v>
      </c>
      <c r="L722" s="10">
        <v>1.16</v>
      </c>
      <c r="M722" s="10">
        <v>2.11</v>
      </c>
      <c r="N722" s="7">
        <v>0</v>
      </c>
      <c r="O722" s="7">
        <v>0</v>
      </c>
      <c r="P722" s="10">
        <v>0</v>
      </c>
      <c r="Q722" s="25">
        <v>2.51</v>
      </c>
      <c r="R722" s="26">
        <v>2.75</v>
      </c>
      <c r="S722" s="27">
        <v>1.1875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2.76</v>
      </c>
      <c r="Z722" s="10">
        <v>0</v>
      </c>
      <c r="AA722" s="14">
        <v>16.8</v>
      </c>
      <c r="AB722" s="10">
        <v>0</v>
      </c>
      <c r="AC722" s="10">
        <v>0</v>
      </c>
      <c r="AD722" s="7">
        <v>4900</v>
      </c>
      <c r="AE722" s="7">
        <v>549</v>
      </c>
      <c r="AF722" s="7">
        <v>466</v>
      </c>
      <c r="AG722" s="10">
        <v>8.44</v>
      </c>
      <c r="AH722" s="7">
        <v>558</v>
      </c>
      <c r="AI722" s="7">
        <v>149</v>
      </c>
      <c r="AJ722" s="14">
        <v>95.8</v>
      </c>
      <c r="AK722" s="10">
        <v>2.85</v>
      </c>
      <c r="AL722" s="10">
        <v>0</v>
      </c>
      <c r="AM722" s="14">
        <v>78.7</v>
      </c>
      <c r="AN722" s="7">
        <v>50100</v>
      </c>
      <c r="AO722" s="10">
        <v>0</v>
      </c>
      <c r="AP722" s="14">
        <v>55.5</v>
      </c>
      <c r="AQ722" s="7">
        <v>343</v>
      </c>
      <c r="AR722" s="7">
        <v>106</v>
      </c>
      <c r="AS722" s="7">
        <v>276</v>
      </c>
      <c r="AT722" s="10">
        <v>0</v>
      </c>
      <c r="AU722" s="10">
        <v>0</v>
      </c>
      <c r="AV722" s="10">
        <v>0</v>
      </c>
      <c r="AW722" s="10">
        <v>0</v>
      </c>
    </row>
    <row r="723" spans="1:49" s="16" customFormat="1" ht="12.75">
      <c r="A723" s="21" t="s">
        <v>316</v>
      </c>
      <c r="B723" s="7" t="s">
        <v>37</v>
      </c>
      <c r="C723" s="20" t="s">
        <v>46</v>
      </c>
      <c r="D723" s="7">
        <v>258</v>
      </c>
      <c r="E723" s="14">
        <v>75.9</v>
      </c>
      <c r="F723" s="14">
        <v>21.5</v>
      </c>
      <c r="G723" s="7">
        <v>0</v>
      </c>
      <c r="H723" s="7">
        <v>0</v>
      </c>
      <c r="I723" s="14">
        <v>11.8</v>
      </c>
      <c r="J723" s="7">
        <v>0</v>
      </c>
      <c r="K723" s="7">
        <v>0</v>
      </c>
      <c r="L723" s="10">
        <v>1.28</v>
      </c>
      <c r="M723" s="10">
        <v>2.3</v>
      </c>
      <c r="N723" s="7">
        <v>0</v>
      </c>
      <c r="O723" s="7">
        <v>0</v>
      </c>
      <c r="P723" s="10">
        <v>0</v>
      </c>
      <c r="Q723" s="25">
        <v>2.7</v>
      </c>
      <c r="R723" s="26">
        <v>3</v>
      </c>
      <c r="S723" s="27">
        <v>1.25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2.56</v>
      </c>
      <c r="Z723" s="10">
        <v>0</v>
      </c>
      <c r="AA723" s="14">
        <v>12.5</v>
      </c>
      <c r="AB723" s="10">
        <v>0</v>
      </c>
      <c r="AC723" s="10">
        <v>0</v>
      </c>
      <c r="AD723" s="7">
        <v>5510</v>
      </c>
      <c r="AE723" s="7">
        <v>611</v>
      </c>
      <c r="AF723" s="7">
        <v>514</v>
      </c>
      <c r="AG723" s="10">
        <v>8.53</v>
      </c>
      <c r="AH723" s="7">
        <v>628</v>
      </c>
      <c r="AI723" s="7">
        <v>166</v>
      </c>
      <c r="AJ723" s="7">
        <v>107</v>
      </c>
      <c r="AK723" s="10">
        <v>2.88</v>
      </c>
      <c r="AL723" s="10">
        <v>0</v>
      </c>
      <c r="AM723" s="7">
        <v>103</v>
      </c>
      <c r="AN723" s="7">
        <v>57600</v>
      </c>
      <c r="AO723" s="10">
        <v>0</v>
      </c>
      <c r="AP723" s="14">
        <v>56.6</v>
      </c>
      <c r="AQ723" s="7">
        <v>384</v>
      </c>
      <c r="AR723" s="7">
        <v>116</v>
      </c>
      <c r="AS723" s="7">
        <v>306</v>
      </c>
      <c r="AT723" s="10">
        <v>0</v>
      </c>
      <c r="AU723" s="10">
        <v>0</v>
      </c>
      <c r="AV723" s="10">
        <v>0</v>
      </c>
      <c r="AW723" s="10">
        <v>0</v>
      </c>
    </row>
    <row r="724" spans="1:49" s="16" customFormat="1" ht="12.75">
      <c r="A724" s="21" t="s">
        <v>317</v>
      </c>
      <c r="B724" s="7" t="s">
        <v>37</v>
      </c>
      <c r="C724" s="20" t="s">
        <v>46</v>
      </c>
      <c r="D724" s="7">
        <v>283</v>
      </c>
      <c r="E724" s="14">
        <v>83.3</v>
      </c>
      <c r="F724" s="14">
        <v>21.9</v>
      </c>
      <c r="G724" s="7">
        <v>0</v>
      </c>
      <c r="H724" s="7">
        <v>0</v>
      </c>
      <c r="I724" s="14">
        <v>11.9</v>
      </c>
      <c r="J724" s="7">
        <v>0</v>
      </c>
      <c r="K724" s="7">
        <v>0</v>
      </c>
      <c r="L724" s="10">
        <v>1.4</v>
      </c>
      <c r="M724" s="10">
        <v>2.5</v>
      </c>
      <c r="N724" s="7">
        <v>0</v>
      </c>
      <c r="O724" s="7">
        <v>0</v>
      </c>
      <c r="P724" s="10">
        <v>0</v>
      </c>
      <c r="Q724" s="25">
        <v>3</v>
      </c>
      <c r="R724" s="26">
        <v>3.1875</v>
      </c>
      <c r="S724" s="27">
        <v>1.3125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2.38</v>
      </c>
      <c r="Z724" s="10">
        <v>0</v>
      </c>
      <c r="AA724" s="14">
        <v>11.3</v>
      </c>
      <c r="AB724" s="10">
        <v>0</v>
      </c>
      <c r="AC724" s="10">
        <v>0</v>
      </c>
      <c r="AD724" s="7">
        <v>6170</v>
      </c>
      <c r="AE724" s="7">
        <v>676</v>
      </c>
      <c r="AF724" s="7">
        <v>565</v>
      </c>
      <c r="AG724" s="10">
        <v>8.61</v>
      </c>
      <c r="AH724" s="7">
        <v>704</v>
      </c>
      <c r="AI724" s="7">
        <v>185</v>
      </c>
      <c r="AJ724" s="7">
        <v>118</v>
      </c>
      <c r="AK724" s="10">
        <v>2.91</v>
      </c>
      <c r="AL724" s="10">
        <v>0</v>
      </c>
      <c r="AM724" s="7">
        <v>134</v>
      </c>
      <c r="AN724" s="7">
        <v>65900</v>
      </c>
      <c r="AO724" s="10">
        <v>0</v>
      </c>
      <c r="AP724" s="14">
        <v>57.7</v>
      </c>
      <c r="AQ724" s="7">
        <v>429</v>
      </c>
      <c r="AR724" s="7">
        <v>127</v>
      </c>
      <c r="AS724" s="7">
        <v>339</v>
      </c>
      <c r="AT724" s="10">
        <v>0</v>
      </c>
      <c r="AU724" s="10">
        <v>0</v>
      </c>
      <c r="AV724" s="10">
        <v>0</v>
      </c>
      <c r="AW724" s="10">
        <v>0</v>
      </c>
    </row>
    <row r="725" spans="1:49" s="16" customFormat="1" ht="12.75">
      <c r="A725" s="21" t="s">
        <v>318</v>
      </c>
      <c r="B725" s="7" t="s">
        <v>37</v>
      </c>
      <c r="C725" s="20" t="s">
        <v>46</v>
      </c>
      <c r="D725" s="7">
        <v>311</v>
      </c>
      <c r="E725" s="14">
        <v>91.6</v>
      </c>
      <c r="F725" s="14">
        <v>22.3</v>
      </c>
      <c r="G725" s="7">
        <v>0</v>
      </c>
      <c r="H725" s="7">
        <v>0</v>
      </c>
      <c r="I725" s="14">
        <v>12</v>
      </c>
      <c r="J725" s="7">
        <v>0</v>
      </c>
      <c r="K725" s="7">
        <v>0</v>
      </c>
      <c r="L725" s="10">
        <v>1.52</v>
      </c>
      <c r="M725" s="10">
        <v>2.74</v>
      </c>
      <c r="N725" s="7">
        <v>0</v>
      </c>
      <c r="O725" s="7">
        <v>0</v>
      </c>
      <c r="P725" s="10">
        <v>0</v>
      </c>
      <c r="Q725" s="25">
        <v>3.24</v>
      </c>
      <c r="R725" s="26">
        <v>3.4375</v>
      </c>
      <c r="S725" s="27">
        <v>1.375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2.19</v>
      </c>
      <c r="Z725" s="10">
        <v>0</v>
      </c>
      <c r="AA725" s="14">
        <v>10.4</v>
      </c>
      <c r="AB725" s="10">
        <v>0</v>
      </c>
      <c r="AC725" s="10">
        <v>0</v>
      </c>
      <c r="AD725" s="7">
        <v>6970</v>
      </c>
      <c r="AE725" s="7">
        <v>754</v>
      </c>
      <c r="AF725" s="7">
        <v>624</v>
      </c>
      <c r="AG725" s="10">
        <v>8.72</v>
      </c>
      <c r="AH725" s="7">
        <v>795</v>
      </c>
      <c r="AI725" s="7">
        <v>207</v>
      </c>
      <c r="AJ725" s="7">
        <v>132</v>
      </c>
      <c r="AK725" s="10">
        <v>2.95</v>
      </c>
      <c r="AL725" s="10">
        <v>0</v>
      </c>
      <c r="AM725" s="7">
        <v>176</v>
      </c>
      <c r="AN725" s="7">
        <v>76200</v>
      </c>
      <c r="AO725" s="10">
        <v>0</v>
      </c>
      <c r="AP725" s="14">
        <v>58.7</v>
      </c>
      <c r="AQ725" s="7">
        <v>482</v>
      </c>
      <c r="AR725" s="7">
        <v>140</v>
      </c>
      <c r="AS725" s="7">
        <v>375</v>
      </c>
      <c r="AT725" s="10">
        <v>0</v>
      </c>
      <c r="AU725" s="10">
        <v>0</v>
      </c>
      <c r="AV725" s="10">
        <v>0</v>
      </c>
      <c r="AW725" s="10">
        <v>0</v>
      </c>
    </row>
    <row r="726" spans="1:49" s="16" customFormat="1" ht="12.75">
      <c r="A726" s="7" t="s">
        <v>319</v>
      </c>
      <c r="B726" s="4" t="s">
        <v>37</v>
      </c>
      <c r="C726" s="20" t="s">
        <v>83</v>
      </c>
      <c r="D726" s="8">
        <v>35</v>
      </c>
      <c r="E726" s="8">
        <v>10.3</v>
      </c>
      <c r="F726" s="8">
        <v>17.7</v>
      </c>
      <c r="G726" s="4">
        <v>0</v>
      </c>
      <c r="H726" s="7">
        <v>0</v>
      </c>
      <c r="I726" s="10">
        <v>6</v>
      </c>
      <c r="J726" s="7">
        <v>0</v>
      </c>
      <c r="K726" s="7">
        <v>0</v>
      </c>
      <c r="L726" s="11">
        <v>0.3</v>
      </c>
      <c r="M726" s="11">
        <v>0.425</v>
      </c>
      <c r="N726" s="7">
        <v>0</v>
      </c>
      <c r="O726" s="7">
        <v>0</v>
      </c>
      <c r="P726" s="10">
        <v>0</v>
      </c>
      <c r="Q726" s="28">
        <v>0.827</v>
      </c>
      <c r="R726" s="26">
        <v>1.125</v>
      </c>
      <c r="S726" s="27">
        <v>0.75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7.06</v>
      </c>
      <c r="Z726" s="9">
        <v>0</v>
      </c>
      <c r="AA726" s="8">
        <v>53.5</v>
      </c>
      <c r="AB726" s="9">
        <v>0</v>
      </c>
      <c r="AC726" s="9">
        <v>0</v>
      </c>
      <c r="AD726" s="4">
        <v>510</v>
      </c>
      <c r="AE726" s="8">
        <v>66.5</v>
      </c>
      <c r="AF726" s="8">
        <v>57.6</v>
      </c>
      <c r="AG726" s="9">
        <v>7.04</v>
      </c>
      <c r="AH726" s="8">
        <v>15.3</v>
      </c>
      <c r="AI726" s="9">
        <v>8.06</v>
      </c>
      <c r="AJ726" s="9">
        <v>5.12</v>
      </c>
      <c r="AK726" s="9">
        <v>1.22</v>
      </c>
      <c r="AL726" s="10">
        <v>0</v>
      </c>
      <c r="AM726" s="12">
        <v>0.506</v>
      </c>
      <c r="AN726" s="4">
        <v>1140</v>
      </c>
      <c r="AO726" s="10">
        <v>0</v>
      </c>
      <c r="AP726" s="14">
        <v>25.9</v>
      </c>
      <c r="AQ726" s="14">
        <v>16.5</v>
      </c>
      <c r="AR726" s="14">
        <v>10.5</v>
      </c>
      <c r="AS726" s="14">
        <v>32.7</v>
      </c>
      <c r="AT726" s="10">
        <v>0</v>
      </c>
      <c r="AU726" s="10">
        <v>0</v>
      </c>
      <c r="AV726" s="10">
        <v>0</v>
      </c>
      <c r="AW726" s="10">
        <v>0</v>
      </c>
    </row>
    <row r="727" spans="1:49" s="16" customFormat="1" ht="12.75">
      <c r="A727" s="7" t="s">
        <v>320</v>
      </c>
      <c r="B727" s="4" t="s">
        <v>37</v>
      </c>
      <c r="C727" s="20" t="s">
        <v>83</v>
      </c>
      <c r="D727" s="8">
        <v>40</v>
      </c>
      <c r="E727" s="8">
        <v>11.8</v>
      </c>
      <c r="F727" s="8">
        <v>17.9</v>
      </c>
      <c r="G727" s="4">
        <v>0</v>
      </c>
      <c r="H727" s="7">
        <v>0</v>
      </c>
      <c r="I727" s="10">
        <v>6.02</v>
      </c>
      <c r="J727" s="7">
        <v>0</v>
      </c>
      <c r="K727" s="7">
        <v>0</v>
      </c>
      <c r="L727" s="11">
        <v>0.315</v>
      </c>
      <c r="M727" s="11">
        <v>0.525</v>
      </c>
      <c r="N727" s="7">
        <v>0</v>
      </c>
      <c r="O727" s="7">
        <v>0</v>
      </c>
      <c r="P727" s="10">
        <v>0</v>
      </c>
      <c r="Q727" s="28">
        <v>0.927</v>
      </c>
      <c r="R727" s="26">
        <v>1.1875</v>
      </c>
      <c r="S727" s="27">
        <v>0.8125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5.73</v>
      </c>
      <c r="Z727" s="9">
        <v>0</v>
      </c>
      <c r="AA727" s="8">
        <v>50.9</v>
      </c>
      <c r="AB727" s="9">
        <v>0</v>
      </c>
      <c r="AC727" s="9">
        <v>0</v>
      </c>
      <c r="AD727" s="4">
        <v>612</v>
      </c>
      <c r="AE727" s="8">
        <v>78.4</v>
      </c>
      <c r="AF727" s="8">
        <v>68.4</v>
      </c>
      <c r="AG727" s="9">
        <v>7.21</v>
      </c>
      <c r="AH727" s="8">
        <v>19.1</v>
      </c>
      <c r="AI727" s="8">
        <v>10</v>
      </c>
      <c r="AJ727" s="9">
        <v>6.35</v>
      </c>
      <c r="AK727" s="9">
        <v>1.27</v>
      </c>
      <c r="AL727" s="10">
        <v>0</v>
      </c>
      <c r="AM727" s="12">
        <v>0.81</v>
      </c>
      <c r="AN727" s="4">
        <v>1440</v>
      </c>
      <c r="AO727" s="10">
        <v>0</v>
      </c>
      <c r="AP727" s="14">
        <v>26.1</v>
      </c>
      <c r="AQ727" s="14">
        <v>20.7</v>
      </c>
      <c r="AR727" s="14">
        <v>13</v>
      </c>
      <c r="AS727" s="14">
        <v>38.6</v>
      </c>
      <c r="AT727" s="10">
        <v>0</v>
      </c>
      <c r="AU727" s="10">
        <v>0</v>
      </c>
      <c r="AV727" s="10">
        <v>0</v>
      </c>
      <c r="AW727" s="10">
        <v>0</v>
      </c>
    </row>
    <row r="728" spans="1:49" s="16" customFormat="1" ht="12.75">
      <c r="A728" s="7" t="s">
        <v>321</v>
      </c>
      <c r="B728" s="4" t="s">
        <v>37</v>
      </c>
      <c r="C728" s="20" t="s">
        <v>83</v>
      </c>
      <c r="D728" s="8">
        <v>46</v>
      </c>
      <c r="E728" s="8">
        <v>13.5</v>
      </c>
      <c r="F728" s="8">
        <v>18.1</v>
      </c>
      <c r="G728" s="4">
        <v>0</v>
      </c>
      <c r="H728" s="7">
        <v>0</v>
      </c>
      <c r="I728" s="10">
        <v>6.06</v>
      </c>
      <c r="J728" s="7">
        <v>0</v>
      </c>
      <c r="K728" s="7">
        <v>0</v>
      </c>
      <c r="L728" s="11">
        <v>0.36</v>
      </c>
      <c r="M728" s="11">
        <v>0.605</v>
      </c>
      <c r="N728" s="7">
        <v>0</v>
      </c>
      <c r="O728" s="7">
        <v>0</v>
      </c>
      <c r="P728" s="10">
        <v>0</v>
      </c>
      <c r="Q728" s="25">
        <v>1.01</v>
      </c>
      <c r="R728" s="26">
        <v>1.25</v>
      </c>
      <c r="S728" s="27">
        <v>0.8125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5.01</v>
      </c>
      <c r="Z728" s="9">
        <v>0</v>
      </c>
      <c r="AA728" s="8">
        <v>44.6</v>
      </c>
      <c r="AB728" s="9">
        <v>0</v>
      </c>
      <c r="AC728" s="9">
        <v>0</v>
      </c>
      <c r="AD728" s="4">
        <v>712</v>
      </c>
      <c r="AE728" s="8">
        <v>90.7</v>
      </c>
      <c r="AF728" s="8">
        <v>78.8</v>
      </c>
      <c r="AG728" s="9">
        <v>7.25</v>
      </c>
      <c r="AH728" s="8">
        <v>22.5</v>
      </c>
      <c r="AI728" s="8">
        <v>11.7</v>
      </c>
      <c r="AJ728" s="9">
        <v>7.43</v>
      </c>
      <c r="AK728" s="9">
        <v>1.29</v>
      </c>
      <c r="AL728" s="10">
        <v>0</v>
      </c>
      <c r="AM728" s="9">
        <v>1.22</v>
      </c>
      <c r="AN728" s="4">
        <v>1720</v>
      </c>
      <c r="AO728" s="10">
        <v>0</v>
      </c>
      <c r="AP728" s="14">
        <v>26.5</v>
      </c>
      <c r="AQ728" s="14">
        <v>24.3</v>
      </c>
      <c r="AR728" s="14">
        <v>15.1</v>
      </c>
      <c r="AS728" s="14">
        <v>44.9</v>
      </c>
      <c r="AT728" s="10">
        <v>0</v>
      </c>
      <c r="AU728" s="10">
        <v>0</v>
      </c>
      <c r="AV728" s="10">
        <v>0</v>
      </c>
      <c r="AW728" s="10">
        <v>0</v>
      </c>
    </row>
    <row r="729" spans="1:49" s="16" customFormat="1" ht="12.75">
      <c r="A729" s="7" t="s">
        <v>322</v>
      </c>
      <c r="B729" s="4" t="s">
        <v>37</v>
      </c>
      <c r="C729" s="20" t="s">
        <v>83</v>
      </c>
      <c r="D729" s="8">
        <v>50</v>
      </c>
      <c r="E729" s="8">
        <v>14.7</v>
      </c>
      <c r="F729" s="8">
        <v>18</v>
      </c>
      <c r="G729" s="4">
        <v>0</v>
      </c>
      <c r="H729" s="7">
        <v>0</v>
      </c>
      <c r="I729" s="10">
        <v>7.5</v>
      </c>
      <c r="J729" s="7">
        <v>0</v>
      </c>
      <c r="K729" s="7">
        <v>0</v>
      </c>
      <c r="L729" s="11">
        <v>0.355</v>
      </c>
      <c r="M729" s="11">
        <v>0.57</v>
      </c>
      <c r="N729" s="7">
        <v>0</v>
      </c>
      <c r="O729" s="7">
        <v>0</v>
      </c>
      <c r="P729" s="10">
        <v>0</v>
      </c>
      <c r="Q729" s="28">
        <v>0.972</v>
      </c>
      <c r="R729" s="26">
        <v>1.25</v>
      </c>
      <c r="S729" s="27">
        <v>0.8125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6.57</v>
      </c>
      <c r="Z729" s="9">
        <v>0</v>
      </c>
      <c r="AA729" s="8">
        <v>45.2</v>
      </c>
      <c r="AB729" s="9">
        <v>0</v>
      </c>
      <c r="AC729" s="9">
        <v>0</v>
      </c>
      <c r="AD729" s="4">
        <v>800</v>
      </c>
      <c r="AE729" s="4">
        <v>101</v>
      </c>
      <c r="AF729" s="8">
        <v>88.9</v>
      </c>
      <c r="AG729" s="9">
        <v>7.38</v>
      </c>
      <c r="AH729" s="8">
        <v>40.1</v>
      </c>
      <c r="AI729" s="8">
        <v>16.6</v>
      </c>
      <c r="AJ729" s="8">
        <v>10.7</v>
      </c>
      <c r="AK729" s="9">
        <v>1.65</v>
      </c>
      <c r="AL729" s="10">
        <v>0</v>
      </c>
      <c r="AM729" s="9">
        <v>1.24</v>
      </c>
      <c r="AN729" s="4">
        <v>3040</v>
      </c>
      <c r="AO729" s="10">
        <v>0</v>
      </c>
      <c r="AP729" s="14">
        <v>32.7</v>
      </c>
      <c r="AQ729" s="14">
        <v>34.9</v>
      </c>
      <c r="AR729" s="14">
        <v>17.7</v>
      </c>
      <c r="AS729" s="14">
        <v>49.9</v>
      </c>
      <c r="AT729" s="10">
        <v>0</v>
      </c>
      <c r="AU729" s="10">
        <v>0</v>
      </c>
      <c r="AV729" s="10">
        <v>0</v>
      </c>
      <c r="AW729" s="10">
        <v>0</v>
      </c>
    </row>
    <row r="730" spans="1:49" s="16" customFormat="1" ht="12.75">
      <c r="A730" s="7" t="s">
        <v>323</v>
      </c>
      <c r="B730" s="4" t="s">
        <v>37</v>
      </c>
      <c r="C730" s="20" t="s">
        <v>83</v>
      </c>
      <c r="D730" s="8">
        <v>55</v>
      </c>
      <c r="E730" s="8">
        <v>16.2</v>
      </c>
      <c r="F730" s="8">
        <v>18.1</v>
      </c>
      <c r="G730" s="4">
        <v>0</v>
      </c>
      <c r="H730" s="7">
        <v>0</v>
      </c>
      <c r="I730" s="10">
        <v>7.53</v>
      </c>
      <c r="J730" s="7">
        <v>0</v>
      </c>
      <c r="K730" s="7">
        <v>0</v>
      </c>
      <c r="L730" s="11">
        <v>0.39</v>
      </c>
      <c r="M730" s="11">
        <v>0.63</v>
      </c>
      <c r="N730" s="7">
        <v>0</v>
      </c>
      <c r="O730" s="7">
        <v>0</v>
      </c>
      <c r="P730" s="10">
        <v>0</v>
      </c>
      <c r="Q730" s="25">
        <v>1.03</v>
      </c>
      <c r="R730" s="26">
        <v>1.3125</v>
      </c>
      <c r="S730" s="27">
        <v>0.8125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5.98</v>
      </c>
      <c r="Z730" s="9">
        <v>0</v>
      </c>
      <c r="AA730" s="8">
        <v>41.1</v>
      </c>
      <c r="AB730" s="9">
        <v>0</v>
      </c>
      <c r="AC730" s="9">
        <v>0</v>
      </c>
      <c r="AD730" s="4">
        <v>890</v>
      </c>
      <c r="AE730" s="4">
        <v>112</v>
      </c>
      <c r="AF730" s="8">
        <v>98.3</v>
      </c>
      <c r="AG730" s="9">
        <v>7.41</v>
      </c>
      <c r="AH730" s="8">
        <v>44.9</v>
      </c>
      <c r="AI730" s="8">
        <v>18.5</v>
      </c>
      <c r="AJ730" s="8">
        <v>11.9</v>
      </c>
      <c r="AK730" s="9">
        <v>1.67</v>
      </c>
      <c r="AL730" s="10">
        <v>0</v>
      </c>
      <c r="AM730" s="9">
        <v>1.66</v>
      </c>
      <c r="AN730" s="4">
        <v>3430</v>
      </c>
      <c r="AO730" s="10">
        <v>0</v>
      </c>
      <c r="AP730" s="14">
        <v>32.9</v>
      </c>
      <c r="AQ730" s="14">
        <v>39</v>
      </c>
      <c r="AR730" s="14">
        <v>19.6</v>
      </c>
      <c r="AS730" s="14">
        <v>55.3</v>
      </c>
      <c r="AT730" s="10">
        <v>0</v>
      </c>
      <c r="AU730" s="10">
        <v>0</v>
      </c>
      <c r="AV730" s="10">
        <v>0</v>
      </c>
      <c r="AW730" s="10">
        <v>0</v>
      </c>
    </row>
    <row r="731" spans="1:49" s="16" customFormat="1" ht="12.75">
      <c r="A731" s="7" t="s">
        <v>324</v>
      </c>
      <c r="B731" s="4" t="s">
        <v>37</v>
      </c>
      <c r="C731" s="20" t="s">
        <v>83</v>
      </c>
      <c r="D731" s="8">
        <v>60</v>
      </c>
      <c r="E731" s="8">
        <v>17.6</v>
      </c>
      <c r="F731" s="8">
        <v>18.2</v>
      </c>
      <c r="G731" s="4">
        <v>0</v>
      </c>
      <c r="H731" s="7">
        <v>0</v>
      </c>
      <c r="I731" s="10">
        <v>7.56</v>
      </c>
      <c r="J731" s="7">
        <v>0</v>
      </c>
      <c r="K731" s="7">
        <v>0</v>
      </c>
      <c r="L731" s="11">
        <v>0.415</v>
      </c>
      <c r="M731" s="11">
        <v>0.695</v>
      </c>
      <c r="N731" s="7">
        <v>0</v>
      </c>
      <c r="O731" s="7">
        <v>0</v>
      </c>
      <c r="P731" s="10">
        <v>0</v>
      </c>
      <c r="Q731" s="25">
        <v>1.1</v>
      </c>
      <c r="R731" s="26">
        <v>1.375</v>
      </c>
      <c r="S731" s="27">
        <v>0.8125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5.44</v>
      </c>
      <c r="Z731" s="9">
        <v>0</v>
      </c>
      <c r="AA731" s="8">
        <v>38.7</v>
      </c>
      <c r="AB731" s="9">
        <v>0</v>
      </c>
      <c r="AC731" s="9">
        <v>0</v>
      </c>
      <c r="AD731" s="4">
        <v>984</v>
      </c>
      <c r="AE731" s="4">
        <v>123</v>
      </c>
      <c r="AF731" s="4">
        <v>108</v>
      </c>
      <c r="AG731" s="9">
        <v>7.47</v>
      </c>
      <c r="AH731" s="8">
        <v>50.1</v>
      </c>
      <c r="AI731" s="8">
        <v>20.6</v>
      </c>
      <c r="AJ731" s="8">
        <v>13.3</v>
      </c>
      <c r="AK731" s="9">
        <v>1.68</v>
      </c>
      <c r="AL731" s="10">
        <v>0</v>
      </c>
      <c r="AM731" s="9">
        <v>2.17</v>
      </c>
      <c r="AN731" s="4">
        <v>3850</v>
      </c>
      <c r="AO731" s="10">
        <v>0</v>
      </c>
      <c r="AP731" s="14">
        <v>33.1</v>
      </c>
      <c r="AQ731" s="14">
        <v>43.5</v>
      </c>
      <c r="AR731" s="14">
        <v>21.7</v>
      </c>
      <c r="AS731" s="14">
        <v>60.6</v>
      </c>
      <c r="AT731" s="10">
        <v>0</v>
      </c>
      <c r="AU731" s="10">
        <v>0</v>
      </c>
      <c r="AV731" s="10">
        <v>0</v>
      </c>
      <c r="AW731" s="10">
        <v>0</v>
      </c>
    </row>
    <row r="732" spans="1:49" s="16" customFormat="1" ht="12.75">
      <c r="A732" s="7" t="s">
        <v>325</v>
      </c>
      <c r="B732" s="4" t="s">
        <v>37</v>
      </c>
      <c r="C732" s="20" t="s">
        <v>83</v>
      </c>
      <c r="D732" s="8">
        <v>65</v>
      </c>
      <c r="E732" s="8">
        <v>19.1</v>
      </c>
      <c r="F732" s="8">
        <v>18.4</v>
      </c>
      <c r="G732" s="4">
        <v>0</v>
      </c>
      <c r="H732" s="7">
        <v>0</v>
      </c>
      <c r="I732" s="10">
        <v>7.59</v>
      </c>
      <c r="J732" s="7">
        <v>0</v>
      </c>
      <c r="K732" s="7">
        <v>0</v>
      </c>
      <c r="L732" s="11">
        <v>0.45</v>
      </c>
      <c r="M732" s="11">
        <v>0.75</v>
      </c>
      <c r="N732" s="7">
        <v>0</v>
      </c>
      <c r="O732" s="7">
        <v>0</v>
      </c>
      <c r="P732" s="10">
        <v>0</v>
      </c>
      <c r="Q732" s="25">
        <v>1.15</v>
      </c>
      <c r="R732" s="26">
        <v>1.4375</v>
      </c>
      <c r="S732" s="27">
        <v>0.875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5.06</v>
      </c>
      <c r="Z732" s="9">
        <v>0</v>
      </c>
      <c r="AA732" s="8">
        <v>35.7</v>
      </c>
      <c r="AB732" s="9">
        <v>0</v>
      </c>
      <c r="AC732" s="9">
        <v>0</v>
      </c>
      <c r="AD732" s="4">
        <v>1070</v>
      </c>
      <c r="AE732" s="4">
        <v>133</v>
      </c>
      <c r="AF732" s="4">
        <v>117</v>
      </c>
      <c r="AG732" s="9">
        <v>7.49</v>
      </c>
      <c r="AH732" s="8">
        <v>54.8</v>
      </c>
      <c r="AI732" s="8">
        <v>22.5</v>
      </c>
      <c r="AJ732" s="8">
        <v>14.4</v>
      </c>
      <c r="AK732" s="9">
        <v>1.69</v>
      </c>
      <c r="AL732" s="10">
        <v>0</v>
      </c>
      <c r="AM732" s="9">
        <v>2.73</v>
      </c>
      <c r="AN732" s="4">
        <v>4240</v>
      </c>
      <c r="AO732" s="10">
        <v>0</v>
      </c>
      <c r="AP732" s="14">
        <v>33.5</v>
      </c>
      <c r="AQ732" s="14">
        <v>47.7</v>
      </c>
      <c r="AR732" s="14">
        <v>23.6</v>
      </c>
      <c r="AS732" s="14">
        <v>66.3</v>
      </c>
      <c r="AT732" s="10">
        <v>0</v>
      </c>
      <c r="AU732" s="10">
        <v>0</v>
      </c>
      <c r="AV732" s="10">
        <v>0</v>
      </c>
      <c r="AW732" s="10">
        <v>0</v>
      </c>
    </row>
    <row r="733" spans="1:49" s="16" customFormat="1" ht="12.75">
      <c r="A733" s="7" t="s">
        <v>326</v>
      </c>
      <c r="B733" s="4" t="s">
        <v>37</v>
      </c>
      <c r="C733" s="20" t="s">
        <v>83</v>
      </c>
      <c r="D733" s="8">
        <v>71</v>
      </c>
      <c r="E733" s="8">
        <v>20.8</v>
      </c>
      <c r="F733" s="8">
        <v>18.5</v>
      </c>
      <c r="G733" s="4">
        <v>0</v>
      </c>
      <c r="H733" s="7">
        <v>0</v>
      </c>
      <c r="I733" s="10">
        <v>7.64</v>
      </c>
      <c r="J733" s="7">
        <v>0</v>
      </c>
      <c r="K733" s="7">
        <v>0</v>
      </c>
      <c r="L733" s="11">
        <v>0.495</v>
      </c>
      <c r="M733" s="11">
        <v>0.81</v>
      </c>
      <c r="N733" s="7">
        <v>0</v>
      </c>
      <c r="O733" s="7">
        <v>0</v>
      </c>
      <c r="P733" s="10">
        <v>0</v>
      </c>
      <c r="Q733" s="25">
        <v>1.21</v>
      </c>
      <c r="R733" s="26">
        <v>1.5</v>
      </c>
      <c r="S733" s="27">
        <v>0.875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4.71</v>
      </c>
      <c r="Z733" s="9">
        <v>0</v>
      </c>
      <c r="AA733" s="8">
        <v>32.4</v>
      </c>
      <c r="AB733" s="9">
        <v>0</v>
      </c>
      <c r="AC733" s="9">
        <v>0</v>
      </c>
      <c r="AD733" s="4">
        <v>1170</v>
      </c>
      <c r="AE733" s="4">
        <v>146</v>
      </c>
      <c r="AF733" s="4">
        <v>127</v>
      </c>
      <c r="AG733" s="9">
        <v>7.5</v>
      </c>
      <c r="AH733" s="8">
        <v>60.3</v>
      </c>
      <c r="AI733" s="8">
        <v>24.7</v>
      </c>
      <c r="AJ733" s="8">
        <v>15.8</v>
      </c>
      <c r="AK733" s="9">
        <v>1.7</v>
      </c>
      <c r="AL733" s="10">
        <v>0</v>
      </c>
      <c r="AM733" s="9">
        <v>3.49</v>
      </c>
      <c r="AN733" s="4">
        <v>4700</v>
      </c>
      <c r="AO733" s="10">
        <v>0</v>
      </c>
      <c r="AP733" s="14">
        <v>33.8</v>
      </c>
      <c r="AQ733" s="14">
        <v>52.3</v>
      </c>
      <c r="AR733" s="14">
        <v>25.6</v>
      </c>
      <c r="AS733" s="14">
        <v>72.4</v>
      </c>
      <c r="AT733" s="10">
        <v>0</v>
      </c>
      <c r="AU733" s="10">
        <v>0</v>
      </c>
      <c r="AV733" s="10">
        <v>0</v>
      </c>
      <c r="AW733" s="10">
        <v>0</v>
      </c>
    </row>
    <row r="734" spans="1:49" s="16" customFormat="1" ht="12.75">
      <c r="A734" s="7" t="s">
        <v>327</v>
      </c>
      <c r="B734" s="4" t="s">
        <v>37</v>
      </c>
      <c r="C734" s="20" t="s">
        <v>83</v>
      </c>
      <c r="D734" s="8">
        <v>76</v>
      </c>
      <c r="E734" s="8">
        <v>22.3</v>
      </c>
      <c r="F734" s="8">
        <v>18.2</v>
      </c>
      <c r="G734" s="4">
        <v>0</v>
      </c>
      <c r="H734" s="7">
        <v>0</v>
      </c>
      <c r="I734" s="14">
        <v>11</v>
      </c>
      <c r="J734" s="7">
        <v>0</v>
      </c>
      <c r="K734" s="7">
        <v>0</v>
      </c>
      <c r="L734" s="11">
        <v>0.425</v>
      </c>
      <c r="M734" s="11">
        <v>0.68</v>
      </c>
      <c r="N734" s="7">
        <v>0</v>
      </c>
      <c r="O734" s="7">
        <v>0</v>
      </c>
      <c r="P734" s="10">
        <v>0</v>
      </c>
      <c r="Q734" s="25">
        <v>1.08</v>
      </c>
      <c r="R734" s="26">
        <v>1.5625</v>
      </c>
      <c r="S734" s="27">
        <v>1.0625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8.11</v>
      </c>
      <c r="Z734" s="9">
        <v>0</v>
      </c>
      <c r="AA734" s="8">
        <v>37.8</v>
      </c>
      <c r="AB734" s="9">
        <v>0</v>
      </c>
      <c r="AC734" s="9">
        <v>0</v>
      </c>
      <c r="AD734" s="4">
        <v>1330</v>
      </c>
      <c r="AE734" s="4">
        <v>163</v>
      </c>
      <c r="AF734" s="4">
        <v>146</v>
      </c>
      <c r="AG734" s="9">
        <v>7.73</v>
      </c>
      <c r="AH734" s="4">
        <v>152</v>
      </c>
      <c r="AI734" s="8">
        <v>42.2</v>
      </c>
      <c r="AJ734" s="8">
        <v>27.6</v>
      </c>
      <c r="AK734" s="9">
        <v>2.61</v>
      </c>
      <c r="AL734" s="10">
        <v>0</v>
      </c>
      <c r="AM734" s="9">
        <v>2.83</v>
      </c>
      <c r="AN734" s="4">
        <v>11700</v>
      </c>
      <c r="AO734" s="10">
        <v>0</v>
      </c>
      <c r="AP734" s="14">
        <v>48.2</v>
      </c>
      <c r="AQ734" s="14">
        <v>90.1</v>
      </c>
      <c r="AR734" s="14">
        <v>31.5</v>
      </c>
      <c r="AS734" s="14">
        <v>80.6</v>
      </c>
      <c r="AT734" s="10">
        <v>0</v>
      </c>
      <c r="AU734" s="10">
        <v>0</v>
      </c>
      <c r="AV734" s="10">
        <v>0</v>
      </c>
      <c r="AW734" s="10">
        <v>0</v>
      </c>
    </row>
    <row r="735" spans="1:49" s="16" customFormat="1" ht="12.75">
      <c r="A735" s="7" t="s">
        <v>328</v>
      </c>
      <c r="B735" s="4" t="s">
        <v>37</v>
      </c>
      <c r="C735" s="20" t="s">
        <v>83</v>
      </c>
      <c r="D735" s="8">
        <v>86</v>
      </c>
      <c r="E735" s="8">
        <v>25.3</v>
      </c>
      <c r="F735" s="8">
        <v>18.4</v>
      </c>
      <c r="G735" s="4">
        <v>0</v>
      </c>
      <c r="H735" s="7">
        <v>0</v>
      </c>
      <c r="I735" s="14">
        <v>11.1</v>
      </c>
      <c r="J735" s="7">
        <v>0</v>
      </c>
      <c r="K735" s="7">
        <v>0</v>
      </c>
      <c r="L735" s="11">
        <v>0.48</v>
      </c>
      <c r="M735" s="11">
        <v>0.77</v>
      </c>
      <c r="N735" s="7">
        <v>0</v>
      </c>
      <c r="O735" s="7">
        <v>0</v>
      </c>
      <c r="P735" s="10">
        <v>0</v>
      </c>
      <c r="Q735" s="25">
        <v>1.17</v>
      </c>
      <c r="R735" s="26">
        <v>1.625</v>
      </c>
      <c r="S735" s="27">
        <v>1.0625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7.2</v>
      </c>
      <c r="Z735" s="9">
        <v>0</v>
      </c>
      <c r="AA735" s="8">
        <v>33.4</v>
      </c>
      <c r="AB735" s="9">
        <v>0</v>
      </c>
      <c r="AC735" s="9">
        <v>0</v>
      </c>
      <c r="AD735" s="4">
        <v>1530</v>
      </c>
      <c r="AE735" s="4">
        <v>186</v>
      </c>
      <c r="AF735" s="4">
        <v>166</v>
      </c>
      <c r="AG735" s="9">
        <v>7.77</v>
      </c>
      <c r="AH735" s="4">
        <v>175</v>
      </c>
      <c r="AI735" s="8">
        <v>48.4</v>
      </c>
      <c r="AJ735" s="8">
        <v>31.6</v>
      </c>
      <c r="AK735" s="9">
        <v>2.63</v>
      </c>
      <c r="AL735" s="10">
        <v>0</v>
      </c>
      <c r="AM735" s="9">
        <v>4.1</v>
      </c>
      <c r="AN735" s="4">
        <v>13600</v>
      </c>
      <c r="AO735" s="10">
        <v>0</v>
      </c>
      <c r="AP735" s="14">
        <v>48.9</v>
      </c>
      <c r="AQ735" s="7">
        <v>105</v>
      </c>
      <c r="AR735" s="14">
        <v>36</v>
      </c>
      <c r="AS735" s="14">
        <v>92.4</v>
      </c>
      <c r="AT735" s="10">
        <v>0</v>
      </c>
      <c r="AU735" s="10">
        <v>0</v>
      </c>
      <c r="AV735" s="10">
        <v>0</v>
      </c>
      <c r="AW735" s="10">
        <v>0</v>
      </c>
    </row>
    <row r="736" spans="1:49" s="16" customFormat="1" ht="12.75">
      <c r="A736" s="7" t="s">
        <v>329</v>
      </c>
      <c r="B736" s="4" t="s">
        <v>37</v>
      </c>
      <c r="C736" s="20" t="s">
        <v>83</v>
      </c>
      <c r="D736" s="8">
        <v>97</v>
      </c>
      <c r="E736" s="8">
        <v>28.5</v>
      </c>
      <c r="F736" s="8">
        <v>18.6</v>
      </c>
      <c r="G736" s="4">
        <v>0</v>
      </c>
      <c r="H736" s="7">
        <v>0</v>
      </c>
      <c r="I736" s="14">
        <v>11.1</v>
      </c>
      <c r="J736" s="7">
        <v>0</v>
      </c>
      <c r="K736" s="7">
        <v>0</v>
      </c>
      <c r="L736" s="11">
        <v>0.535</v>
      </c>
      <c r="M736" s="11">
        <v>0.87</v>
      </c>
      <c r="N736" s="7">
        <v>0</v>
      </c>
      <c r="O736" s="7">
        <v>0</v>
      </c>
      <c r="P736" s="10">
        <v>0</v>
      </c>
      <c r="Q736" s="25">
        <v>1.27</v>
      </c>
      <c r="R736" s="26">
        <v>1.75</v>
      </c>
      <c r="S736" s="27">
        <v>1.125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6.41</v>
      </c>
      <c r="Z736" s="9">
        <v>0</v>
      </c>
      <c r="AA736" s="8">
        <v>30</v>
      </c>
      <c r="AB736" s="9">
        <v>0</v>
      </c>
      <c r="AC736" s="9">
        <v>0</v>
      </c>
      <c r="AD736" s="4">
        <v>1750</v>
      </c>
      <c r="AE736" s="4">
        <v>211</v>
      </c>
      <c r="AF736" s="4">
        <v>188</v>
      </c>
      <c r="AG736" s="9">
        <v>7.82</v>
      </c>
      <c r="AH736" s="4">
        <v>201</v>
      </c>
      <c r="AI736" s="8">
        <v>55.3</v>
      </c>
      <c r="AJ736" s="8">
        <v>36.1</v>
      </c>
      <c r="AK736" s="9">
        <v>2.65</v>
      </c>
      <c r="AL736" s="10">
        <v>0</v>
      </c>
      <c r="AM736" s="9">
        <v>5.86</v>
      </c>
      <c r="AN736" s="4">
        <v>15800</v>
      </c>
      <c r="AO736" s="10">
        <v>0</v>
      </c>
      <c r="AP736" s="14">
        <v>49.2</v>
      </c>
      <c r="AQ736" s="7">
        <v>119</v>
      </c>
      <c r="AR736" s="14">
        <v>40.7</v>
      </c>
      <c r="AS736" s="7">
        <v>105</v>
      </c>
      <c r="AT736" s="10">
        <v>0</v>
      </c>
      <c r="AU736" s="10">
        <v>0</v>
      </c>
      <c r="AV736" s="10">
        <v>0</v>
      </c>
      <c r="AW736" s="10">
        <v>0</v>
      </c>
    </row>
    <row r="737" spans="1:49" s="16" customFormat="1" ht="12.75">
      <c r="A737" s="7" t="s">
        <v>330</v>
      </c>
      <c r="B737" s="4" t="s">
        <v>37</v>
      </c>
      <c r="C737" s="20" t="s">
        <v>83</v>
      </c>
      <c r="D737" s="4">
        <v>101</v>
      </c>
      <c r="E737" s="8">
        <v>29.8</v>
      </c>
      <c r="F737" s="8">
        <v>21.4</v>
      </c>
      <c r="G737" s="4">
        <v>0</v>
      </c>
      <c r="H737" s="7">
        <v>0</v>
      </c>
      <c r="I737" s="14">
        <v>12.3</v>
      </c>
      <c r="J737" s="7">
        <v>0</v>
      </c>
      <c r="K737" s="7">
        <v>0</v>
      </c>
      <c r="L737" s="11">
        <v>0.5</v>
      </c>
      <c r="M737" s="11">
        <v>0.8</v>
      </c>
      <c r="N737" s="7">
        <v>0</v>
      </c>
      <c r="O737" s="7">
        <v>0</v>
      </c>
      <c r="P737" s="10">
        <v>0</v>
      </c>
      <c r="Q737" s="25">
        <v>1.3</v>
      </c>
      <c r="R737" s="26">
        <v>1.6875</v>
      </c>
      <c r="S737" s="27">
        <v>1.0625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7.68</v>
      </c>
      <c r="Z737" s="9">
        <v>0</v>
      </c>
      <c r="AA737" s="8">
        <v>37.5</v>
      </c>
      <c r="AB737" s="9">
        <v>0</v>
      </c>
      <c r="AC737" s="9">
        <v>0</v>
      </c>
      <c r="AD737" s="4">
        <v>2420</v>
      </c>
      <c r="AE737" s="4">
        <v>253</v>
      </c>
      <c r="AF737" s="4">
        <v>227</v>
      </c>
      <c r="AG737" s="9">
        <v>9.02</v>
      </c>
      <c r="AH737" s="4">
        <v>248</v>
      </c>
      <c r="AI737" s="8">
        <v>61.7</v>
      </c>
      <c r="AJ737" s="8">
        <v>40.3</v>
      </c>
      <c r="AK737" s="9">
        <v>2.89</v>
      </c>
      <c r="AL737" s="10">
        <v>0</v>
      </c>
      <c r="AM737" s="9">
        <v>5.21</v>
      </c>
      <c r="AN737" s="4">
        <v>26200</v>
      </c>
      <c r="AO737" s="10">
        <v>0</v>
      </c>
      <c r="AP737" s="14">
        <v>63.3</v>
      </c>
      <c r="AQ737" s="7">
        <v>156</v>
      </c>
      <c r="AR737" s="14">
        <v>48.6</v>
      </c>
      <c r="AS737" s="7">
        <v>126</v>
      </c>
      <c r="AT737" s="10">
        <v>0</v>
      </c>
      <c r="AU737" s="10">
        <v>0</v>
      </c>
      <c r="AV737" s="10">
        <v>0</v>
      </c>
      <c r="AW737" s="10">
        <v>0</v>
      </c>
    </row>
    <row r="738" spans="1:49" s="16" customFormat="1" ht="12.75">
      <c r="A738" s="7" t="s">
        <v>331</v>
      </c>
      <c r="B738" s="4" t="s">
        <v>37</v>
      </c>
      <c r="C738" s="20" t="s">
        <v>83</v>
      </c>
      <c r="D738" s="4">
        <v>111</v>
      </c>
      <c r="E738" s="8">
        <v>32.7</v>
      </c>
      <c r="F738" s="8">
        <v>21.5</v>
      </c>
      <c r="G738" s="4">
        <v>0</v>
      </c>
      <c r="H738" s="7">
        <v>0</v>
      </c>
      <c r="I738" s="14">
        <v>12.3</v>
      </c>
      <c r="J738" s="7">
        <v>0</v>
      </c>
      <c r="K738" s="7">
        <v>0</v>
      </c>
      <c r="L738" s="11">
        <v>0.55</v>
      </c>
      <c r="M738" s="11">
        <v>0.875</v>
      </c>
      <c r="N738" s="7">
        <v>0</v>
      </c>
      <c r="O738" s="7">
        <v>0</v>
      </c>
      <c r="P738" s="10">
        <v>0</v>
      </c>
      <c r="Q738" s="25">
        <v>1.38</v>
      </c>
      <c r="R738" s="26">
        <v>1.75</v>
      </c>
      <c r="S738" s="27">
        <v>1.125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7.05</v>
      </c>
      <c r="Z738" s="9">
        <v>0</v>
      </c>
      <c r="AA738" s="8">
        <v>34.1</v>
      </c>
      <c r="AB738" s="9">
        <v>0</v>
      </c>
      <c r="AC738" s="9">
        <v>0</v>
      </c>
      <c r="AD738" s="4">
        <v>2670</v>
      </c>
      <c r="AE738" s="4">
        <v>279</v>
      </c>
      <c r="AF738" s="4">
        <v>249</v>
      </c>
      <c r="AG738" s="9">
        <v>9.05</v>
      </c>
      <c r="AH738" s="4">
        <v>274</v>
      </c>
      <c r="AI738" s="8">
        <v>68.2</v>
      </c>
      <c r="AJ738" s="8">
        <v>44.5</v>
      </c>
      <c r="AK738" s="9">
        <v>2.9</v>
      </c>
      <c r="AL738" s="10">
        <v>0</v>
      </c>
      <c r="AM738" s="9">
        <v>6.83</v>
      </c>
      <c r="AN738" s="4">
        <v>29200</v>
      </c>
      <c r="AO738" s="10">
        <v>0</v>
      </c>
      <c r="AP738" s="14">
        <v>63.4</v>
      </c>
      <c r="AQ738" s="7">
        <v>171</v>
      </c>
      <c r="AR738" s="14">
        <v>53</v>
      </c>
      <c r="AS738" s="7">
        <v>138</v>
      </c>
      <c r="AT738" s="10">
        <v>0</v>
      </c>
      <c r="AU738" s="10">
        <v>0</v>
      </c>
      <c r="AV738" s="10">
        <v>0</v>
      </c>
      <c r="AW738" s="10">
        <v>0</v>
      </c>
    </row>
    <row r="739" spans="1:49" s="16" customFormat="1" ht="12.75">
      <c r="A739" s="7" t="s">
        <v>332</v>
      </c>
      <c r="B739" s="4" t="s">
        <v>37</v>
      </c>
      <c r="C739" s="20" t="s">
        <v>83</v>
      </c>
      <c r="D739" s="4">
        <v>122</v>
      </c>
      <c r="E739" s="8">
        <v>35.9</v>
      </c>
      <c r="F739" s="8">
        <v>21.7</v>
      </c>
      <c r="G739" s="4">
        <v>0</v>
      </c>
      <c r="H739" s="7">
        <v>0</v>
      </c>
      <c r="I739" s="14">
        <v>12.4</v>
      </c>
      <c r="J739" s="7">
        <v>0</v>
      </c>
      <c r="K739" s="7">
        <v>0</v>
      </c>
      <c r="L739" s="11">
        <v>0.6</v>
      </c>
      <c r="M739" s="11">
        <v>0.96</v>
      </c>
      <c r="N739" s="7">
        <v>0</v>
      </c>
      <c r="O739" s="7">
        <v>0</v>
      </c>
      <c r="P739" s="10">
        <v>0</v>
      </c>
      <c r="Q739" s="25">
        <v>1.46</v>
      </c>
      <c r="R739" s="26">
        <v>1.8125</v>
      </c>
      <c r="S739" s="27">
        <v>1.125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6.45</v>
      </c>
      <c r="Z739" s="9">
        <v>0</v>
      </c>
      <c r="AA739" s="8">
        <v>31.3</v>
      </c>
      <c r="AB739" s="9">
        <v>0</v>
      </c>
      <c r="AC739" s="9">
        <v>0</v>
      </c>
      <c r="AD739" s="4">
        <v>2960</v>
      </c>
      <c r="AE739" s="4">
        <v>307</v>
      </c>
      <c r="AF739" s="4">
        <v>273</v>
      </c>
      <c r="AG739" s="9">
        <v>9.09</v>
      </c>
      <c r="AH739" s="4">
        <v>305</v>
      </c>
      <c r="AI739" s="8">
        <v>75.6</v>
      </c>
      <c r="AJ739" s="8">
        <v>49.2</v>
      </c>
      <c r="AK739" s="9">
        <v>2.92</v>
      </c>
      <c r="AL739" s="10">
        <v>0</v>
      </c>
      <c r="AM739" s="9">
        <v>8.98</v>
      </c>
      <c r="AN739" s="4">
        <v>32700</v>
      </c>
      <c r="AO739" s="10">
        <v>0</v>
      </c>
      <c r="AP739" s="14">
        <v>64.3</v>
      </c>
      <c r="AQ739" s="7">
        <v>191</v>
      </c>
      <c r="AR739" s="14">
        <v>58.7</v>
      </c>
      <c r="AS739" s="7">
        <v>153</v>
      </c>
      <c r="AT739" s="10">
        <v>0</v>
      </c>
      <c r="AU739" s="10">
        <v>0</v>
      </c>
      <c r="AV739" s="10">
        <v>0</v>
      </c>
      <c r="AW739" s="10">
        <v>0</v>
      </c>
    </row>
    <row r="740" spans="1:49" s="16" customFormat="1" ht="12.75">
      <c r="A740" s="7" t="s">
        <v>333</v>
      </c>
      <c r="B740" s="4" t="s">
        <v>37</v>
      </c>
      <c r="C740" s="20" t="s">
        <v>83</v>
      </c>
      <c r="D740" s="4">
        <v>132</v>
      </c>
      <c r="E740" s="8">
        <v>38.8</v>
      </c>
      <c r="F740" s="8">
        <v>21.8</v>
      </c>
      <c r="G740" s="4">
        <v>0</v>
      </c>
      <c r="H740" s="7">
        <v>0</v>
      </c>
      <c r="I740" s="14">
        <v>12.4</v>
      </c>
      <c r="J740" s="7">
        <v>0</v>
      </c>
      <c r="K740" s="7">
        <v>0</v>
      </c>
      <c r="L740" s="11">
        <v>0.65</v>
      </c>
      <c r="M740" s="10">
        <v>1.04</v>
      </c>
      <c r="N740" s="7">
        <v>0</v>
      </c>
      <c r="O740" s="7">
        <v>0</v>
      </c>
      <c r="P740" s="10">
        <v>0</v>
      </c>
      <c r="Q740" s="25">
        <v>1.54</v>
      </c>
      <c r="R740" s="26">
        <v>1.9375</v>
      </c>
      <c r="S740" s="27">
        <v>1.125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6.01</v>
      </c>
      <c r="Z740" s="9">
        <v>0</v>
      </c>
      <c r="AA740" s="8">
        <v>28.9</v>
      </c>
      <c r="AB740" s="9">
        <v>0</v>
      </c>
      <c r="AC740" s="9">
        <v>0</v>
      </c>
      <c r="AD740" s="4">
        <v>3220</v>
      </c>
      <c r="AE740" s="4">
        <v>333</v>
      </c>
      <c r="AF740" s="4">
        <v>295</v>
      </c>
      <c r="AG740" s="9">
        <v>9.12</v>
      </c>
      <c r="AH740" s="4">
        <v>333</v>
      </c>
      <c r="AI740" s="8">
        <v>82.3</v>
      </c>
      <c r="AJ740" s="8">
        <v>53.5</v>
      </c>
      <c r="AK740" s="9">
        <v>2.93</v>
      </c>
      <c r="AL740" s="10">
        <v>0</v>
      </c>
      <c r="AM740" s="8">
        <v>11.3</v>
      </c>
      <c r="AN740" s="4">
        <v>36000</v>
      </c>
      <c r="AO740" s="10">
        <v>0</v>
      </c>
      <c r="AP740" s="14">
        <v>64.4</v>
      </c>
      <c r="AQ740" s="7">
        <v>206</v>
      </c>
      <c r="AR740" s="14">
        <v>62.8</v>
      </c>
      <c r="AS740" s="7">
        <v>164</v>
      </c>
      <c r="AT740" s="10">
        <v>0</v>
      </c>
      <c r="AU740" s="10">
        <v>0</v>
      </c>
      <c r="AV740" s="10">
        <v>0</v>
      </c>
      <c r="AW740" s="10">
        <v>0</v>
      </c>
    </row>
    <row r="741" spans="1:49" s="16" customFormat="1" ht="12.75">
      <c r="A741" s="7" t="s">
        <v>334</v>
      </c>
      <c r="B741" s="4" t="s">
        <v>37</v>
      </c>
      <c r="C741" s="20" t="s">
        <v>83</v>
      </c>
      <c r="D741" s="4">
        <v>147</v>
      </c>
      <c r="E741" s="8">
        <v>43.2</v>
      </c>
      <c r="F741" s="8">
        <v>22.1</v>
      </c>
      <c r="G741" s="4">
        <v>0</v>
      </c>
      <c r="H741" s="7">
        <v>0</v>
      </c>
      <c r="I741" s="14">
        <v>12.5</v>
      </c>
      <c r="J741" s="7">
        <v>0</v>
      </c>
      <c r="K741" s="7">
        <v>0</v>
      </c>
      <c r="L741" s="11">
        <v>0.72</v>
      </c>
      <c r="M741" s="10">
        <v>1.15</v>
      </c>
      <c r="N741" s="7">
        <v>0</v>
      </c>
      <c r="O741" s="7">
        <v>0</v>
      </c>
      <c r="P741" s="10">
        <v>0</v>
      </c>
      <c r="Q741" s="25">
        <v>1.65</v>
      </c>
      <c r="R741" s="26">
        <v>2</v>
      </c>
      <c r="S741" s="27">
        <v>1.1875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5.44</v>
      </c>
      <c r="Z741" s="9">
        <v>0</v>
      </c>
      <c r="AA741" s="8">
        <v>26.1</v>
      </c>
      <c r="AB741" s="9">
        <v>0</v>
      </c>
      <c r="AC741" s="9">
        <v>0</v>
      </c>
      <c r="AD741" s="4">
        <v>3630</v>
      </c>
      <c r="AE741" s="4">
        <v>373</v>
      </c>
      <c r="AF741" s="4">
        <v>329</v>
      </c>
      <c r="AG741" s="9">
        <v>9.17</v>
      </c>
      <c r="AH741" s="4">
        <v>376</v>
      </c>
      <c r="AI741" s="8">
        <v>92.6</v>
      </c>
      <c r="AJ741" s="8">
        <v>60.1</v>
      </c>
      <c r="AK741" s="9">
        <v>2.95</v>
      </c>
      <c r="AL741" s="10">
        <v>0</v>
      </c>
      <c r="AM741" s="8">
        <v>15.4</v>
      </c>
      <c r="AN741" s="4">
        <v>41100</v>
      </c>
      <c r="AO741" s="10">
        <v>0</v>
      </c>
      <c r="AP741" s="14">
        <v>65.5</v>
      </c>
      <c r="AQ741" s="7">
        <v>235</v>
      </c>
      <c r="AR741" s="14">
        <v>71</v>
      </c>
      <c r="AS741" s="7">
        <v>186</v>
      </c>
      <c r="AT741" s="10">
        <v>0</v>
      </c>
      <c r="AU741" s="10">
        <v>0</v>
      </c>
      <c r="AV741" s="10">
        <v>0</v>
      </c>
      <c r="AW741" s="10">
        <v>0</v>
      </c>
    </row>
    <row r="742" spans="1:49" s="16" customFormat="1" ht="12.75">
      <c r="A742" s="7" t="s">
        <v>335</v>
      </c>
      <c r="B742" s="4" t="s">
        <v>37</v>
      </c>
      <c r="C742" s="20" t="s">
        <v>83</v>
      </c>
      <c r="D742" s="4">
        <v>166</v>
      </c>
      <c r="E742" s="8">
        <v>48.8</v>
      </c>
      <c r="F742" s="8">
        <v>22.5</v>
      </c>
      <c r="G742" s="4">
        <v>0</v>
      </c>
      <c r="H742" s="7">
        <v>0</v>
      </c>
      <c r="I742" s="14">
        <v>12.4</v>
      </c>
      <c r="J742" s="7">
        <v>0</v>
      </c>
      <c r="K742" s="7">
        <v>0</v>
      </c>
      <c r="L742" s="11">
        <v>0.75</v>
      </c>
      <c r="M742" s="10">
        <v>1.36</v>
      </c>
      <c r="N742" s="7">
        <v>0</v>
      </c>
      <c r="O742" s="7">
        <v>0</v>
      </c>
      <c r="P742" s="10">
        <v>0</v>
      </c>
      <c r="Q742" s="25">
        <v>1.86</v>
      </c>
      <c r="R742" s="26">
        <v>2.25</v>
      </c>
      <c r="S742" s="27">
        <v>1.1875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4.57</v>
      </c>
      <c r="Z742" s="9">
        <v>0</v>
      </c>
      <c r="AA742" s="8">
        <v>25</v>
      </c>
      <c r="AB742" s="9">
        <v>0</v>
      </c>
      <c r="AC742" s="9">
        <v>0</v>
      </c>
      <c r="AD742" s="4">
        <v>4280</v>
      </c>
      <c r="AE742" s="4">
        <v>432</v>
      </c>
      <c r="AF742" s="4">
        <v>380</v>
      </c>
      <c r="AG742" s="9">
        <v>9.36</v>
      </c>
      <c r="AH742" s="4">
        <v>435</v>
      </c>
      <c r="AI742" s="4">
        <v>108</v>
      </c>
      <c r="AJ742" s="8">
        <v>70</v>
      </c>
      <c r="AK742" s="9">
        <v>2.99</v>
      </c>
      <c r="AL742" s="10">
        <v>0</v>
      </c>
      <c r="AM742" s="8">
        <v>23.6</v>
      </c>
      <c r="AN742" s="4">
        <v>48500</v>
      </c>
      <c r="AO742" s="10">
        <v>0</v>
      </c>
      <c r="AP742" s="14">
        <v>65.5</v>
      </c>
      <c r="AQ742" s="7">
        <v>276</v>
      </c>
      <c r="AR742" s="14">
        <v>83.7</v>
      </c>
      <c r="AS742" s="7">
        <v>215</v>
      </c>
      <c r="AT742" s="10">
        <v>0</v>
      </c>
      <c r="AU742" s="10">
        <v>0</v>
      </c>
      <c r="AV742" s="10">
        <v>0</v>
      </c>
      <c r="AW742" s="10">
        <v>0</v>
      </c>
    </row>
    <row r="743" spans="1:49" s="16" customFormat="1" ht="12.75">
      <c r="A743" s="7" t="s">
        <v>336</v>
      </c>
      <c r="B743" s="4" t="s">
        <v>37</v>
      </c>
      <c r="C743" s="20" t="s">
        <v>83</v>
      </c>
      <c r="D743" s="4">
        <v>182</v>
      </c>
      <c r="E743" s="8">
        <v>53.6</v>
      </c>
      <c r="F743" s="8">
        <v>22.7</v>
      </c>
      <c r="G743" s="4">
        <v>0</v>
      </c>
      <c r="H743" s="7">
        <v>0</v>
      </c>
      <c r="I743" s="14">
        <v>12.5</v>
      </c>
      <c r="J743" s="7">
        <v>0</v>
      </c>
      <c r="K743" s="7">
        <v>0</v>
      </c>
      <c r="L743" s="11">
        <v>0.83</v>
      </c>
      <c r="M743" s="10">
        <v>1.48</v>
      </c>
      <c r="N743" s="7">
        <v>0</v>
      </c>
      <c r="O743" s="7">
        <v>0</v>
      </c>
      <c r="P743" s="10">
        <v>0</v>
      </c>
      <c r="Q743" s="25">
        <v>1.98</v>
      </c>
      <c r="R743" s="26">
        <v>2.375</v>
      </c>
      <c r="S743" s="27">
        <v>1.25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4.22</v>
      </c>
      <c r="Z743" s="9">
        <v>0</v>
      </c>
      <c r="AA743" s="8">
        <v>22.6</v>
      </c>
      <c r="AB743" s="9">
        <v>0</v>
      </c>
      <c r="AC743" s="9">
        <v>0</v>
      </c>
      <c r="AD743" s="4">
        <v>4730</v>
      </c>
      <c r="AE743" s="4">
        <v>476</v>
      </c>
      <c r="AF743" s="4">
        <v>417</v>
      </c>
      <c r="AG743" s="9">
        <v>9.4</v>
      </c>
      <c r="AH743" s="4">
        <v>483</v>
      </c>
      <c r="AI743" s="4">
        <v>119</v>
      </c>
      <c r="AJ743" s="8">
        <v>77.2</v>
      </c>
      <c r="AK743" s="9">
        <v>3</v>
      </c>
      <c r="AL743" s="10">
        <v>0</v>
      </c>
      <c r="AM743" s="8">
        <v>30.7</v>
      </c>
      <c r="AN743" s="4">
        <v>54400</v>
      </c>
      <c r="AO743" s="10">
        <v>0</v>
      </c>
      <c r="AP743" s="14">
        <v>66.3</v>
      </c>
      <c r="AQ743" s="7">
        <v>307</v>
      </c>
      <c r="AR743" s="14">
        <v>91.6</v>
      </c>
      <c r="AS743" s="7">
        <v>237</v>
      </c>
      <c r="AT743" s="10">
        <v>0</v>
      </c>
      <c r="AU743" s="10">
        <v>0</v>
      </c>
      <c r="AV743" s="10">
        <v>0</v>
      </c>
      <c r="AW743" s="10">
        <v>0</v>
      </c>
    </row>
    <row r="744" spans="1:49" s="16" customFormat="1" ht="12.75">
      <c r="A744" s="7" t="s">
        <v>337</v>
      </c>
      <c r="B744" s="4" t="s">
        <v>37</v>
      </c>
      <c r="C744" s="20" t="s">
        <v>83</v>
      </c>
      <c r="D744" s="4">
        <v>201</v>
      </c>
      <c r="E744" s="8">
        <v>59.2</v>
      </c>
      <c r="F744" s="8">
        <v>23</v>
      </c>
      <c r="G744" s="4">
        <v>0</v>
      </c>
      <c r="H744" s="7">
        <v>0</v>
      </c>
      <c r="I744" s="14">
        <v>12.6</v>
      </c>
      <c r="J744" s="7">
        <v>0</v>
      </c>
      <c r="K744" s="7">
        <v>0</v>
      </c>
      <c r="L744" s="11">
        <v>0.91</v>
      </c>
      <c r="M744" s="10">
        <v>1.63</v>
      </c>
      <c r="N744" s="7">
        <v>0</v>
      </c>
      <c r="O744" s="7">
        <v>0</v>
      </c>
      <c r="P744" s="10">
        <v>0</v>
      </c>
      <c r="Q744" s="25">
        <v>2.13</v>
      </c>
      <c r="R744" s="26">
        <v>2.5</v>
      </c>
      <c r="S744" s="27">
        <v>1.3125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3.86</v>
      </c>
      <c r="Z744" s="9">
        <v>0</v>
      </c>
      <c r="AA744" s="8">
        <v>20.6</v>
      </c>
      <c r="AB744" s="9">
        <v>0</v>
      </c>
      <c r="AC744" s="9">
        <v>0</v>
      </c>
      <c r="AD744" s="4">
        <v>5310</v>
      </c>
      <c r="AE744" s="4">
        <v>530</v>
      </c>
      <c r="AF744" s="4">
        <v>461</v>
      </c>
      <c r="AG744" s="9">
        <v>9.47</v>
      </c>
      <c r="AH744" s="4">
        <v>542</v>
      </c>
      <c r="AI744" s="4">
        <v>133</v>
      </c>
      <c r="AJ744" s="8">
        <v>86.1</v>
      </c>
      <c r="AK744" s="9">
        <v>3.02</v>
      </c>
      <c r="AL744" s="10">
        <v>0</v>
      </c>
      <c r="AM744" s="8">
        <v>40.9</v>
      </c>
      <c r="AN744" s="4">
        <v>62000</v>
      </c>
      <c r="AO744" s="10">
        <v>0</v>
      </c>
      <c r="AP744" s="14">
        <v>67.3</v>
      </c>
      <c r="AQ744" s="7">
        <v>346</v>
      </c>
      <c r="AR744" s="7">
        <v>102</v>
      </c>
      <c r="AS744" s="7">
        <v>264</v>
      </c>
      <c r="AT744" s="10">
        <v>0</v>
      </c>
      <c r="AU744" s="10">
        <v>0</v>
      </c>
      <c r="AV744" s="10">
        <v>0</v>
      </c>
      <c r="AW744" s="10">
        <v>0</v>
      </c>
    </row>
    <row r="745" spans="1:49" s="16" customFormat="1" ht="12.75">
      <c r="A745" s="7" t="s">
        <v>338</v>
      </c>
      <c r="B745" s="4" t="s">
        <v>37</v>
      </c>
      <c r="C745" s="20" t="s">
        <v>83</v>
      </c>
      <c r="D745" s="8">
        <v>44</v>
      </c>
      <c r="E745" s="8">
        <v>13</v>
      </c>
      <c r="F745" s="8">
        <v>20.7</v>
      </c>
      <c r="G745" s="4">
        <v>0</v>
      </c>
      <c r="H745" s="7">
        <v>0</v>
      </c>
      <c r="I745" s="10">
        <v>6.5</v>
      </c>
      <c r="J745" s="7">
        <v>0</v>
      </c>
      <c r="K745" s="7">
        <v>0</v>
      </c>
      <c r="L745" s="11">
        <v>0.35</v>
      </c>
      <c r="M745" s="11">
        <v>0.45</v>
      </c>
      <c r="N745" s="7">
        <v>0</v>
      </c>
      <c r="O745" s="7">
        <v>0</v>
      </c>
      <c r="P745" s="10">
        <v>0</v>
      </c>
      <c r="Q745" s="28">
        <v>0.95</v>
      </c>
      <c r="R745" s="26">
        <v>1.125</v>
      </c>
      <c r="S745" s="27">
        <v>0.8125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7.22</v>
      </c>
      <c r="Z745" s="9">
        <v>0</v>
      </c>
      <c r="AA745" s="8">
        <v>53.6</v>
      </c>
      <c r="AB745" s="9">
        <v>0</v>
      </c>
      <c r="AC745" s="9">
        <v>0</v>
      </c>
      <c r="AD745" s="4">
        <v>843</v>
      </c>
      <c r="AE745" s="8">
        <v>95.4</v>
      </c>
      <c r="AF745" s="8">
        <v>81.6</v>
      </c>
      <c r="AG745" s="9">
        <v>8.06</v>
      </c>
      <c r="AH745" s="8">
        <v>20.7</v>
      </c>
      <c r="AI745" s="8">
        <v>10.2</v>
      </c>
      <c r="AJ745" s="9">
        <v>6.37</v>
      </c>
      <c r="AK745" s="9">
        <v>1.26</v>
      </c>
      <c r="AL745" s="10">
        <v>0</v>
      </c>
      <c r="AM745" s="12">
        <v>0.77</v>
      </c>
      <c r="AN745" s="4">
        <v>2110</v>
      </c>
      <c r="AO745" s="10">
        <v>0</v>
      </c>
      <c r="AP745" s="14">
        <v>32.9</v>
      </c>
      <c r="AQ745" s="14">
        <v>24.1</v>
      </c>
      <c r="AR745" s="14">
        <v>14</v>
      </c>
      <c r="AS745" s="14">
        <v>46.8</v>
      </c>
      <c r="AT745" s="10">
        <v>0</v>
      </c>
      <c r="AU745" s="10">
        <v>0</v>
      </c>
      <c r="AV745" s="10">
        <v>0</v>
      </c>
      <c r="AW745" s="10">
        <v>0</v>
      </c>
    </row>
    <row r="746" spans="1:49" s="16" customFormat="1" ht="12.75">
      <c r="A746" s="7" t="s">
        <v>339</v>
      </c>
      <c r="B746" s="4" t="s">
        <v>37</v>
      </c>
      <c r="C746" s="20" t="s">
        <v>83</v>
      </c>
      <c r="D746" s="8">
        <v>48</v>
      </c>
      <c r="E746" s="8">
        <v>14.1</v>
      </c>
      <c r="F746" s="8">
        <v>20.6</v>
      </c>
      <c r="G746" s="4">
        <v>0</v>
      </c>
      <c r="H746" s="7">
        <v>0</v>
      </c>
      <c r="I746" s="10">
        <v>8.14</v>
      </c>
      <c r="J746" s="7">
        <v>0</v>
      </c>
      <c r="K746" s="7">
        <v>0</v>
      </c>
      <c r="L746" s="11">
        <v>0.35</v>
      </c>
      <c r="M746" s="11">
        <v>0.43</v>
      </c>
      <c r="N746" s="7">
        <v>0</v>
      </c>
      <c r="O746" s="7">
        <v>0</v>
      </c>
      <c r="P746" s="10">
        <v>0</v>
      </c>
      <c r="Q746" s="28">
        <v>0.93</v>
      </c>
      <c r="R746" s="26">
        <v>1.125</v>
      </c>
      <c r="S746" s="27">
        <v>0.8125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9.47</v>
      </c>
      <c r="Z746" s="9">
        <v>0</v>
      </c>
      <c r="AA746" s="8">
        <v>53.6</v>
      </c>
      <c r="AB746" s="9">
        <v>0</v>
      </c>
      <c r="AC746" s="9">
        <v>0</v>
      </c>
      <c r="AD746" s="4">
        <v>959</v>
      </c>
      <c r="AE746" s="4">
        <v>107</v>
      </c>
      <c r="AF746" s="8">
        <v>93</v>
      </c>
      <c r="AG746" s="9">
        <v>8.24</v>
      </c>
      <c r="AH746" s="8">
        <v>38.7</v>
      </c>
      <c r="AI746" s="8">
        <v>14.9</v>
      </c>
      <c r="AJ746" s="9">
        <v>9.52</v>
      </c>
      <c r="AK746" s="9">
        <v>1.66</v>
      </c>
      <c r="AL746" s="10">
        <v>0</v>
      </c>
      <c r="AM746" s="12">
        <v>0.803</v>
      </c>
      <c r="AN746" s="4">
        <v>3950</v>
      </c>
      <c r="AO746" s="10">
        <v>0</v>
      </c>
      <c r="AP746" s="14">
        <v>41</v>
      </c>
      <c r="AQ746" s="14">
        <v>35.9</v>
      </c>
      <c r="AR746" s="14">
        <v>16.9</v>
      </c>
      <c r="AS746" s="14">
        <v>52.3</v>
      </c>
      <c r="AT746" s="10">
        <v>0</v>
      </c>
      <c r="AU746" s="10">
        <v>0</v>
      </c>
      <c r="AV746" s="10">
        <v>0</v>
      </c>
      <c r="AW746" s="10">
        <v>0</v>
      </c>
    </row>
    <row r="747" spans="1:49" s="16" customFormat="1" ht="12.75">
      <c r="A747" s="7" t="s">
        <v>340</v>
      </c>
      <c r="B747" s="4" t="s">
        <v>37</v>
      </c>
      <c r="C747" s="20" t="s">
        <v>83</v>
      </c>
      <c r="D747" s="8">
        <v>50</v>
      </c>
      <c r="E747" s="8">
        <v>14.7</v>
      </c>
      <c r="F747" s="8">
        <v>20.8</v>
      </c>
      <c r="G747" s="4">
        <v>0</v>
      </c>
      <c r="H747" s="7">
        <v>0</v>
      </c>
      <c r="I747" s="10">
        <v>6.53</v>
      </c>
      <c r="J747" s="7">
        <v>0</v>
      </c>
      <c r="K747" s="7">
        <v>0</v>
      </c>
      <c r="L747" s="11">
        <v>0.38</v>
      </c>
      <c r="M747" s="11">
        <v>0.535</v>
      </c>
      <c r="N747" s="7">
        <v>0</v>
      </c>
      <c r="O747" s="7">
        <v>0</v>
      </c>
      <c r="P747" s="10">
        <v>0</v>
      </c>
      <c r="Q747" s="25">
        <v>1.04</v>
      </c>
      <c r="R747" s="26">
        <v>1.25</v>
      </c>
      <c r="S747" s="27">
        <v>0.8125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6.1</v>
      </c>
      <c r="Z747" s="9">
        <v>0</v>
      </c>
      <c r="AA747" s="8">
        <v>49.4</v>
      </c>
      <c r="AB747" s="9">
        <v>0</v>
      </c>
      <c r="AC747" s="9">
        <v>0</v>
      </c>
      <c r="AD747" s="4">
        <v>984</v>
      </c>
      <c r="AE747" s="4">
        <v>110</v>
      </c>
      <c r="AF747" s="8">
        <v>94.5</v>
      </c>
      <c r="AG747" s="9">
        <v>8.18</v>
      </c>
      <c r="AH747" s="8">
        <v>24.9</v>
      </c>
      <c r="AI747" s="8">
        <v>12.2</v>
      </c>
      <c r="AJ747" s="9">
        <v>7.64</v>
      </c>
      <c r="AK747" s="9">
        <v>1.3</v>
      </c>
      <c r="AL747" s="10">
        <v>0</v>
      </c>
      <c r="AM747" s="9">
        <v>1.14</v>
      </c>
      <c r="AN747" s="4">
        <v>2570</v>
      </c>
      <c r="AO747" s="10">
        <v>0</v>
      </c>
      <c r="AP747" s="14">
        <v>33.1</v>
      </c>
      <c r="AQ747" s="14">
        <v>28.9</v>
      </c>
      <c r="AR747" s="14">
        <v>16.7</v>
      </c>
      <c r="AS747" s="14">
        <v>53.9</v>
      </c>
      <c r="AT747" s="10">
        <v>0</v>
      </c>
      <c r="AU747" s="10">
        <v>0</v>
      </c>
      <c r="AV747" s="10">
        <v>0</v>
      </c>
      <c r="AW747" s="10">
        <v>0</v>
      </c>
    </row>
    <row r="748" spans="1:49" s="16" customFormat="1" ht="12.75">
      <c r="A748" s="7" t="s">
        <v>341</v>
      </c>
      <c r="B748" s="4" t="s">
        <v>37</v>
      </c>
      <c r="C748" s="20" t="s">
        <v>83</v>
      </c>
      <c r="D748" s="8">
        <v>55</v>
      </c>
      <c r="E748" s="8">
        <v>16.2</v>
      </c>
      <c r="F748" s="8">
        <v>20.8</v>
      </c>
      <c r="G748" s="4">
        <v>0</v>
      </c>
      <c r="H748" s="7">
        <v>0</v>
      </c>
      <c r="I748" s="10">
        <v>8.22</v>
      </c>
      <c r="J748" s="7">
        <v>0</v>
      </c>
      <c r="K748" s="7">
        <v>0</v>
      </c>
      <c r="L748" s="11">
        <v>0.375</v>
      </c>
      <c r="M748" s="11">
        <v>0.522</v>
      </c>
      <c r="N748" s="7">
        <v>0</v>
      </c>
      <c r="O748" s="7">
        <v>0</v>
      </c>
      <c r="P748" s="10">
        <v>0</v>
      </c>
      <c r="Q748" s="25">
        <v>1.02</v>
      </c>
      <c r="R748" s="26">
        <v>1.1875</v>
      </c>
      <c r="S748" s="27">
        <v>0.8125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7.87</v>
      </c>
      <c r="Z748" s="9">
        <v>0</v>
      </c>
      <c r="AA748" s="8">
        <v>50</v>
      </c>
      <c r="AB748" s="9">
        <v>0</v>
      </c>
      <c r="AC748" s="9">
        <v>0</v>
      </c>
      <c r="AD748" s="4">
        <v>1140</v>
      </c>
      <c r="AE748" s="4">
        <v>126</v>
      </c>
      <c r="AF748" s="4">
        <v>110</v>
      </c>
      <c r="AG748" s="9">
        <v>8.4</v>
      </c>
      <c r="AH748" s="8">
        <v>48.4</v>
      </c>
      <c r="AI748" s="8">
        <v>18.4</v>
      </c>
      <c r="AJ748" s="8">
        <v>11.8</v>
      </c>
      <c r="AK748" s="9">
        <v>1.73</v>
      </c>
      <c r="AL748" s="10">
        <v>0</v>
      </c>
      <c r="AM748" s="9">
        <v>1.24</v>
      </c>
      <c r="AN748" s="4">
        <v>4980</v>
      </c>
      <c r="AO748" s="10">
        <v>0</v>
      </c>
      <c r="AP748" s="14">
        <v>41.7</v>
      </c>
      <c r="AQ748" s="14">
        <v>44.7</v>
      </c>
      <c r="AR748" s="14">
        <v>20.8</v>
      </c>
      <c r="AS748" s="14">
        <v>61.8</v>
      </c>
      <c r="AT748" s="10">
        <v>0</v>
      </c>
      <c r="AU748" s="10">
        <v>0</v>
      </c>
      <c r="AV748" s="10">
        <v>0</v>
      </c>
      <c r="AW748" s="10">
        <v>0</v>
      </c>
    </row>
    <row r="749" spans="1:49" s="16" customFormat="1" ht="12.75">
      <c r="A749" s="7" t="s">
        <v>342</v>
      </c>
      <c r="B749" s="4" t="s">
        <v>37</v>
      </c>
      <c r="C749" s="20" t="s">
        <v>83</v>
      </c>
      <c r="D749" s="8">
        <v>57</v>
      </c>
      <c r="E749" s="8">
        <v>16.7</v>
      </c>
      <c r="F749" s="8">
        <v>21.1</v>
      </c>
      <c r="G749" s="4">
        <v>0</v>
      </c>
      <c r="H749" s="7">
        <v>0</v>
      </c>
      <c r="I749" s="10">
        <v>6.56</v>
      </c>
      <c r="J749" s="7">
        <v>0</v>
      </c>
      <c r="K749" s="7">
        <v>0</v>
      </c>
      <c r="L749" s="11">
        <v>0.405</v>
      </c>
      <c r="M749" s="11">
        <v>0.65</v>
      </c>
      <c r="N749" s="7">
        <v>0</v>
      </c>
      <c r="O749" s="7">
        <v>0</v>
      </c>
      <c r="P749" s="10">
        <v>0</v>
      </c>
      <c r="Q749" s="25">
        <v>1.15</v>
      </c>
      <c r="R749" s="26">
        <v>1.3125</v>
      </c>
      <c r="S749" s="27">
        <v>0.8125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5.04</v>
      </c>
      <c r="Z749" s="9">
        <v>0</v>
      </c>
      <c r="AA749" s="8">
        <v>46.3</v>
      </c>
      <c r="AB749" s="9">
        <v>0</v>
      </c>
      <c r="AC749" s="9">
        <v>0</v>
      </c>
      <c r="AD749" s="4">
        <v>1170</v>
      </c>
      <c r="AE749" s="4">
        <v>129</v>
      </c>
      <c r="AF749" s="4">
        <v>111</v>
      </c>
      <c r="AG749" s="9">
        <v>8.36</v>
      </c>
      <c r="AH749" s="8">
        <v>30.6</v>
      </c>
      <c r="AI749" s="8">
        <v>14.8</v>
      </c>
      <c r="AJ749" s="9">
        <v>9.35</v>
      </c>
      <c r="AK749" s="9">
        <v>1.35</v>
      </c>
      <c r="AL749" s="10">
        <v>0</v>
      </c>
      <c r="AM749" s="9">
        <v>1.77</v>
      </c>
      <c r="AN749" s="4">
        <v>3190</v>
      </c>
      <c r="AO749" s="10">
        <v>0</v>
      </c>
      <c r="AP749" s="14">
        <v>33.5</v>
      </c>
      <c r="AQ749" s="14">
        <v>35.8</v>
      </c>
      <c r="AR749" s="14">
        <v>20.5</v>
      </c>
      <c r="AS749" s="14">
        <v>63.4</v>
      </c>
      <c r="AT749" s="10">
        <v>0</v>
      </c>
      <c r="AU749" s="10">
        <v>0</v>
      </c>
      <c r="AV749" s="10">
        <v>0</v>
      </c>
      <c r="AW749" s="10">
        <v>0</v>
      </c>
    </row>
    <row r="750" spans="1:49" s="16" customFormat="1" ht="12.75">
      <c r="A750" s="7" t="s">
        <v>343</v>
      </c>
      <c r="B750" s="4" t="s">
        <v>37</v>
      </c>
      <c r="C750" s="20" t="s">
        <v>83</v>
      </c>
      <c r="D750" s="8">
        <v>62</v>
      </c>
      <c r="E750" s="8">
        <v>18.3</v>
      </c>
      <c r="F750" s="8">
        <v>21</v>
      </c>
      <c r="G750" s="4">
        <v>0</v>
      </c>
      <c r="H750" s="7">
        <v>0</v>
      </c>
      <c r="I750" s="10">
        <v>8.24</v>
      </c>
      <c r="J750" s="7">
        <v>0</v>
      </c>
      <c r="K750" s="7">
        <v>0</v>
      </c>
      <c r="L750" s="11">
        <v>0.4</v>
      </c>
      <c r="M750" s="11">
        <v>0.615</v>
      </c>
      <c r="N750" s="7">
        <v>0</v>
      </c>
      <c r="O750" s="7">
        <v>0</v>
      </c>
      <c r="P750" s="10">
        <v>0</v>
      </c>
      <c r="Q750" s="25">
        <v>1.12</v>
      </c>
      <c r="R750" s="26">
        <v>1.3125</v>
      </c>
      <c r="S750" s="27">
        <v>0.8125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6.7</v>
      </c>
      <c r="Z750" s="9">
        <v>0</v>
      </c>
      <c r="AA750" s="8">
        <v>46.9</v>
      </c>
      <c r="AB750" s="9">
        <v>0</v>
      </c>
      <c r="AC750" s="9">
        <v>0</v>
      </c>
      <c r="AD750" s="4">
        <v>1330</v>
      </c>
      <c r="AE750" s="4">
        <v>144</v>
      </c>
      <c r="AF750" s="4">
        <v>127</v>
      </c>
      <c r="AG750" s="9">
        <v>8.54</v>
      </c>
      <c r="AH750" s="8">
        <v>57.5</v>
      </c>
      <c r="AI750" s="8">
        <v>21.7</v>
      </c>
      <c r="AJ750" s="8">
        <v>14</v>
      </c>
      <c r="AK750" s="9">
        <v>1.77</v>
      </c>
      <c r="AL750" s="10">
        <v>0</v>
      </c>
      <c r="AM750" s="9">
        <v>1.83</v>
      </c>
      <c r="AN750" s="4">
        <v>5960</v>
      </c>
      <c r="AO750" s="10">
        <v>0</v>
      </c>
      <c r="AP750" s="14">
        <v>42</v>
      </c>
      <c r="AQ750" s="14">
        <v>53.2</v>
      </c>
      <c r="AR750" s="14">
        <v>24.6</v>
      </c>
      <c r="AS750" s="14">
        <v>71.2</v>
      </c>
      <c r="AT750" s="10">
        <v>0</v>
      </c>
      <c r="AU750" s="10">
        <v>0</v>
      </c>
      <c r="AV750" s="10">
        <v>0</v>
      </c>
      <c r="AW750" s="10">
        <v>0</v>
      </c>
    </row>
    <row r="751" spans="1:49" s="16" customFormat="1" ht="12.75">
      <c r="A751" s="7" t="s">
        <v>344</v>
      </c>
      <c r="B751" s="4" t="s">
        <v>37</v>
      </c>
      <c r="C751" s="20" t="s">
        <v>83</v>
      </c>
      <c r="D751" s="8">
        <v>68</v>
      </c>
      <c r="E751" s="8">
        <v>20</v>
      </c>
      <c r="F751" s="8">
        <v>21.1</v>
      </c>
      <c r="G751" s="4">
        <v>0</v>
      </c>
      <c r="H751" s="7">
        <v>0</v>
      </c>
      <c r="I751" s="10">
        <v>8.27</v>
      </c>
      <c r="J751" s="7">
        <v>0</v>
      </c>
      <c r="K751" s="7">
        <v>0</v>
      </c>
      <c r="L751" s="11">
        <v>0.43</v>
      </c>
      <c r="M751" s="11">
        <v>0.685</v>
      </c>
      <c r="N751" s="7">
        <v>0</v>
      </c>
      <c r="O751" s="7">
        <v>0</v>
      </c>
      <c r="P751" s="10">
        <v>0</v>
      </c>
      <c r="Q751" s="25">
        <v>1.19</v>
      </c>
      <c r="R751" s="26">
        <v>1.375</v>
      </c>
      <c r="S751" s="27">
        <v>0.875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6.04</v>
      </c>
      <c r="Z751" s="9">
        <v>0</v>
      </c>
      <c r="AA751" s="8">
        <v>43.6</v>
      </c>
      <c r="AB751" s="9">
        <v>0</v>
      </c>
      <c r="AC751" s="9">
        <v>0</v>
      </c>
      <c r="AD751" s="4">
        <v>1480</v>
      </c>
      <c r="AE751" s="4">
        <v>160</v>
      </c>
      <c r="AF751" s="4">
        <v>140</v>
      </c>
      <c r="AG751" s="9">
        <v>8.6</v>
      </c>
      <c r="AH751" s="8">
        <v>64.7</v>
      </c>
      <c r="AI751" s="8">
        <v>24.4</v>
      </c>
      <c r="AJ751" s="8">
        <v>15.7</v>
      </c>
      <c r="AK751" s="9">
        <v>1.8</v>
      </c>
      <c r="AL751" s="10">
        <v>0</v>
      </c>
      <c r="AM751" s="9">
        <v>2.45</v>
      </c>
      <c r="AN751" s="4">
        <v>6760</v>
      </c>
      <c r="AO751" s="10">
        <v>0</v>
      </c>
      <c r="AP751" s="14">
        <v>42.2</v>
      </c>
      <c r="AQ751" s="14">
        <v>59.8</v>
      </c>
      <c r="AR751" s="14">
        <v>27.4</v>
      </c>
      <c r="AS751" s="14">
        <v>78.7</v>
      </c>
      <c r="AT751" s="10">
        <v>0</v>
      </c>
      <c r="AU751" s="10">
        <v>0</v>
      </c>
      <c r="AV751" s="10">
        <v>0</v>
      </c>
      <c r="AW751" s="10">
        <v>0</v>
      </c>
    </row>
    <row r="752" spans="1:49" s="16" customFormat="1" ht="12.75">
      <c r="A752" s="7" t="s">
        <v>345</v>
      </c>
      <c r="B752" s="4" t="s">
        <v>37</v>
      </c>
      <c r="C752" s="20" t="s">
        <v>83</v>
      </c>
      <c r="D752" s="8">
        <v>73</v>
      </c>
      <c r="E752" s="8">
        <v>21.5</v>
      </c>
      <c r="F752" s="8">
        <v>21.2</v>
      </c>
      <c r="G752" s="4">
        <v>0</v>
      </c>
      <c r="H752" s="7">
        <v>0</v>
      </c>
      <c r="I752" s="10">
        <v>8.3</v>
      </c>
      <c r="J752" s="7">
        <v>0</v>
      </c>
      <c r="K752" s="7">
        <v>0</v>
      </c>
      <c r="L752" s="11">
        <v>0.455</v>
      </c>
      <c r="M752" s="11">
        <v>0.74</v>
      </c>
      <c r="N752" s="7">
        <v>0</v>
      </c>
      <c r="O752" s="7">
        <v>0</v>
      </c>
      <c r="P752" s="10">
        <v>0</v>
      </c>
      <c r="Q752" s="25">
        <v>1.24</v>
      </c>
      <c r="R752" s="26">
        <v>1.4375</v>
      </c>
      <c r="S752" s="27">
        <v>0.875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5.6</v>
      </c>
      <c r="Z752" s="9">
        <v>0</v>
      </c>
      <c r="AA752" s="8">
        <v>41.2</v>
      </c>
      <c r="AB752" s="9">
        <v>0</v>
      </c>
      <c r="AC752" s="9">
        <v>0</v>
      </c>
      <c r="AD752" s="4">
        <v>1600</v>
      </c>
      <c r="AE752" s="4">
        <v>172</v>
      </c>
      <c r="AF752" s="4">
        <v>151</v>
      </c>
      <c r="AG752" s="9">
        <v>8.64</v>
      </c>
      <c r="AH752" s="8">
        <v>70.6</v>
      </c>
      <c r="AI752" s="8">
        <v>26.6</v>
      </c>
      <c r="AJ752" s="8">
        <v>17</v>
      </c>
      <c r="AK752" s="9">
        <v>1.81</v>
      </c>
      <c r="AL752" s="10">
        <v>0</v>
      </c>
      <c r="AM752" s="9">
        <v>3.02</v>
      </c>
      <c r="AN752" s="4">
        <v>7410</v>
      </c>
      <c r="AO752" s="10">
        <v>0</v>
      </c>
      <c r="AP752" s="14">
        <v>42.5</v>
      </c>
      <c r="AQ752" s="14">
        <v>65.2</v>
      </c>
      <c r="AR752" s="14">
        <v>29.7</v>
      </c>
      <c r="AS752" s="14">
        <v>85</v>
      </c>
      <c r="AT752" s="10">
        <v>0</v>
      </c>
      <c r="AU752" s="10">
        <v>0</v>
      </c>
      <c r="AV752" s="10">
        <v>0</v>
      </c>
      <c r="AW752" s="10">
        <v>0</v>
      </c>
    </row>
    <row r="753" spans="1:49" s="16" customFormat="1" ht="12.75">
      <c r="A753" s="7" t="s">
        <v>346</v>
      </c>
      <c r="B753" s="4" t="s">
        <v>37</v>
      </c>
      <c r="C753" s="20" t="s">
        <v>83</v>
      </c>
      <c r="D753" s="8">
        <v>83</v>
      </c>
      <c r="E753" s="8">
        <v>24.3</v>
      </c>
      <c r="F753" s="8">
        <v>21.4</v>
      </c>
      <c r="G753" s="4">
        <v>0</v>
      </c>
      <c r="H753" s="7">
        <v>0</v>
      </c>
      <c r="I753" s="10">
        <v>8.36</v>
      </c>
      <c r="J753" s="7">
        <v>0</v>
      </c>
      <c r="K753" s="7">
        <v>0</v>
      </c>
      <c r="L753" s="11">
        <v>0.515</v>
      </c>
      <c r="M753" s="11">
        <v>0.835</v>
      </c>
      <c r="N753" s="7">
        <v>0</v>
      </c>
      <c r="O753" s="7">
        <v>0</v>
      </c>
      <c r="P753" s="10">
        <v>0</v>
      </c>
      <c r="Q753" s="25">
        <v>1.34</v>
      </c>
      <c r="R753" s="26">
        <v>1.5</v>
      </c>
      <c r="S753" s="27">
        <v>0.875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5</v>
      </c>
      <c r="Z753" s="9">
        <v>0</v>
      </c>
      <c r="AA753" s="8">
        <v>36.4</v>
      </c>
      <c r="AB753" s="9">
        <v>0</v>
      </c>
      <c r="AC753" s="9">
        <v>0</v>
      </c>
      <c r="AD753" s="4">
        <v>1830</v>
      </c>
      <c r="AE753" s="4">
        <v>196</v>
      </c>
      <c r="AF753" s="4">
        <v>171</v>
      </c>
      <c r="AG753" s="9">
        <v>8.67</v>
      </c>
      <c r="AH753" s="8">
        <v>81.4</v>
      </c>
      <c r="AI753" s="8">
        <v>30.5</v>
      </c>
      <c r="AJ753" s="8">
        <v>19.5</v>
      </c>
      <c r="AK753" s="9">
        <v>1.83</v>
      </c>
      <c r="AL753" s="10">
        <v>0</v>
      </c>
      <c r="AM753" s="9">
        <v>4.34</v>
      </c>
      <c r="AN753" s="4">
        <v>8630</v>
      </c>
      <c r="AO753" s="10">
        <v>0</v>
      </c>
      <c r="AP753" s="14">
        <v>43</v>
      </c>
      <c r="AQ753" s="14">
        <v>75</v>
      </c>
      <c r="AR753" s="14">
        <v>33.7</v>
      </c>
      <c r="AS753" s="14">
        <v>96.8</v>
      </c>
      <c r="AT753" s="10">
        <v>0</v>
      </c>
      <c r="AU753" s="10">
        <v>0</v>
      </c>
      <c r="AV753" s="10">
        <v>0</v>
      </c>
      <c r="AW753" s="10">
        <v>0</v>
      </c>
    </row>
    <row r="754" spans="1:49" s="16" customFormat="1" ht="12.75">
      <c r="A754" s="7" t="s">
        <v>347</v>
      </c>
      <c r="B754" s="4" t="s">
        <v>37</v>
      </c>
      <c r="C754" s="20" t="s">
        <v>83</v>
      </c>
      <c r="D754" s="8">
        <v>93</v>
      </c>
      <c r="E754" s="8">
        <v>27.3</v>
      </c>
      <c r="F754" s="8">
        <v>21.6</v>
      </c>
      <c r="G754" s="4">
        <v>0</v>
      </c>
      <c r="H754" s="7">
        <v>0</v>
      </c>
      <c r="I754" s="10">
        <v>8.42</v>
      </c>
      <c r="J754" s="7">
        <v>0</v>
      </c>
      <c r="K754" s="7">
        <v>0</v>
      </c>
      <c r="L754" s="11">
        <v>0.58</v>
      </c>
      <c r="M754" s="11">
        <v>0.93</v>
      </c>
      <c r="N754" s="7">
        <v>0</v>
      </c>
      <c r="O754" s="7">
        <v>0</v>
      </c>
      <c r="P754" s="10">
        <v>0</v>
      </c>
      <c r="Q754" s="25">
        <v>1.43</v>
      </c>
      <c r="R754" s="26">
        <v>1.625</v>
      </c>
      <c r="S754" s="27">
        <v>0.9375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4.53</v>
      </c>
      <c r="Z754" s="9">
        <v>0</v>
      </c>
      <c r="AA754" s="8">
        <v>32.3</v>
      </c>
      <c r="AB754" s="9">
        <v>0</v>
      </c>
      <c r="AC754" s="9">
        <v>0</v>
      </c>
      <c r="AD754" s="4">
        <v>2070</v>
      </c>
      <c r="AE754" s="4">
        <v>221</v>
      </c>
      <c r="AF754" s="4">
        <v>192</v>
      </c>
      <c r="AG754" s="9">
        <v>8.7</v>
      </c>
      <c r="AH754" s="8">
        <v>92.9</v>
      </c>
      <c r="AI754" s="8">
        <v>34.7</v>
      </c>
      <c r="AJ754" s="8">
        <v>22.1</v>
      </c>
      <c r="AK754" s="9">
        <v>1.84</v>
      </c>
      <c r="AL754" s="10">
        <v>0</v>
      </c>
      <c r="AM754" s="9">
        <v>6.03</v>
      </c>
      <c r="AN754" s="4">
        <v>9940</v>
      </c>
      <c r="AO754" s="10">
        <v>0</v>
      </c>
      <c r="AP754" s="14">
        <v>43.5</v>
      </c>
      <c r="AQ754" s="14">
        <v>85.2</v>
      </c>
      <c r="AR754" s="14">
        <v>37.7</v>
      </c>
      <c r="AS754" s="7">
        <v>109</v>
      </c>
      <c r="AT754" s="10">
        <v>0</v>
      </c>
      <c r="AU754" s="10">
        <v>0</v>
      </c>
      <c r="AV754" s="10">
        <v>0</v>
      </c>
      <c r="AW754" s="10">
        <v>0</v>
      </c>
    </row>
    <row r="755" spans="1:49" s="16" customFormat="1" ht="12.75">
      <c r="A755" s="7" t="s">
        <v>348</v>
      </c>
      <c r="B755" s="4" t="s">
        <v>37</v>
      </c>
      <c r="C755" s="20" t="s">
        <v>83</v>
      </c>
      <c r="D755" s="4">
        <v>103</v>
      </c>
      <c r="E755" s="8">
        <v>30.3</v>
      </c>
      <c r="F755" s="8">
        <v>24.5</v>
      </c>
      <c r="G755" s="4">
        <v>0</v>
      </c>
      <c r="H755" s="7">
        <v>0</v>
      </c>
      <c r="I755" s="10">
        <v>9</v>
      </c>
      <c r="J755" s="7">
        <v>0</v>
      </c>
      <c r="K755" s="7">
        <v>0</v>
      </c>
      <c r="L755" s="11">
        <v>0.55</v>
      </c>
      <c r="M755" s="11">
        <v>0.98</v>
      </c>
      <c r="N755" s="7">
        <v>0</v>
      </c>
      <c r="O755" s="7">
        <v>0</v>
      </c>
      <c r="P755" s="10">
        <v>0</v>
      </c>
      <c r="Q755" s="25">
        <v>1.48</v>
      </c>
      <c r="R755" s="26">
        <v>1.875</v>
      </c>
      <c r="S755" s="27">
        <v>1.125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4.59</v>
      </c>
      <c r="Z755" s="9">
        <v>0</v>
      </c>
      <c r="AA755" s="8">
        <v>39.2</v>
      </c>
      <c r="AB755" s="9">
        <v>0</v>
      </c>
      <c r="AC755" s="9">
        <v>0</v>
      </c>
      <c r="AD755" s="4">
        <v>3000</v>
      </c>
      <c r="AE755" s="4">
        <v>280</v>
      </c>
      <c r="AF755" s="4">
        <v>245</v>
      </c>
      <c r="AG755" s="8">
        <v>10</v>
      </c>
      <c r="AH755" s="4">
        <v>119</v>
      </c>
      <c r="AI755" s="8">
        <v>41.5</v>
      </c>
      <c r="AJ755" s="8">
        <v>26.5</v>
      </c>
      <c r="AK755" s="9">
        <v>1.99</v>
      </c>
      <c r="AL755" s="10">
        <v>0</v>
      </c>
      <c r="AM755" s="9">
        <v>7.07</v>
      </c>
      <c r="AN755" s="4">
        <v>16600</v>
      </c>
      <c r="AO755" s="10">
        <v>0</v>
      </c>
      <c r="AP755" s="14">
        <v>52.9</v>
      </c>
      <c r="AQ755" s="7">
        <v>117</v>
      </c>
      <c r="AR755" s="14">
        <v>48.7</v>
      </c>
      <c r="AS755" s="7">
        <v>139</v>
      </c>
      <c r="AT755" s="10">
        <v>0</v>
      </c>
      <c r="AU755" s="10">
        <v>0</v>
      </c>
      <c r="AV755" s="10">
        <v>0</v>
      </c>
      <c r="AW755" s="10">
        <v>0</v>
      </c>
    </row>
    <row r="756" spans="1:49" s="16" customFormat="1" ht="12.75">
      <c r="A756" s="7" t="s">
        <v>349</v>
      </c>
      <c r="B756" s="4" t="s">
        <v>37</v>
      </c>
      <c r="C756" s="20" t="s">
        <v>83</v>
      </c>
      <c r="D756" s="4">
        <v>104</v>
      </c>
      <c r="E756" s="8">
        <v>30.6</v>
      </c>
      <c r="F756" s="8">
        <v>24.1</v>
      </c>
      <c r="G756" s="4">
        <v>0</v>
      </c>
      <c r="H756" s="7">
        <v>0</v>
      </c>
      <c r="I756" s="14">
        <v>12.8</v>
      </c>
      <c r="J756" s="7">
        <v>0</v>
      </c>
      <c r="K756" s="7">
        <v>0</v>
      </c>
      <c r="L756" s="11">
        <v>0.5</v>
      </c>
      <c r="M756" s="11">
        <v>0.75</v>
      </c>
      <c r="N756" s="7">
        <v>0</v>
      </c>
      <c r="O756" s="7">
        <v>0</v>
      </c>
      <c r="P756" s="10">
        <v>0</v>
      </c>
      <c r="Q756" s="25">
        <v>1.25</v>
      </c>
      <c r="R756" s="26">
        <v>1.625</v>
      </c>
      <c r="S756" s="27">
        <v>1.0625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8.5</v>
      </c>
      <c r="Z756" s="9">
        <v>0</v>
      </c>
      <c r="AA756" s="8">
        <v>43.1</v>
      </c>
      <c r="AB756" s="9">
        <v>0</v>
      </c>
      <c r="AC756" s="9">
        <v>0</v>
      </c>
      <c r="AD756" s="4">
        <v>3100</v>
      </c>
      <c r="AE756" s="4">
        <v>289</v>
      </c>
      <c r="AF756" s="4">
        <v>258</v>
      </c>
      <c r="AG756" s="8">
        <v>10.1</v>
      </c>
      <c r="AH756" s="4">
        <v>259</v>
      </c>
      <c r="AI756" s="8">
        <v>62.4</v>
      </c>
      <c r="AJ756" s="8">
        <v>40.7</v>
      </c>
      <c r="AK756" s="9">
        <v>2.91</v>
      </c>
      <c r="AL756" s="10">
        <v>0</v>
      </c>
      <c r="AM756" s="9">
        <v>4.72</v>
      </c>
      <c r="AN756" s="4">
        <v>35200</v>
      </c>
      <c r="AO756" s="10">
        <v>0</v>
      </c>
      <c r="AP756" s="14">
        <v>74.7</v>
      </c>
      <c r="AQ756" s="7">
        <v>179</v>
      </c>
      <c r="AR756" s="14">
        <v>53.9</v>
      </c>
      <c r="AS756" s="7">
        <v>144</v>
      </c>
      <c r="AT756" s="10">
        <v>0</v>
      </c>
      <c r="AU756" s="10">
        <v>0</v>
      </c>
      <c r="AV756" s="10">
        <v>0</v>
      </c>
      <c r="AW756" s="10">
        <v>0</v>
      </c>
    </row>
    <row r="757" spans="1:49" s="16" customFormat="1" ht="12.75">
      <c r="A757" s="7" t="s">
        <v>350</v>
      </c>
      <c r="B757" s="4" t="s">
        <v>37</v>
      </c>
      <c r="C757" s="20" t="s">
        <v>83</v>
      </c>
      <c r="D757" s="4">
        <v>117</v>
      </c>
      <c r="E757" s="8">
        <v>34.4</v>
      </c>
      <c r="F757" s="8">
        <v>24.3</v>
      </c>
      <c r="G757" s="4">
        <v>0</v>
      </c>
      <c r="H757" s="7">
        <v>0</v>
      </c>
      <c r="I757" s="14">
        <v>12.8</v>
      </c>
      <c r="J757" s="7">
        <v>0</v>
      </c>
      <c r="K757" s="7">
        <v>0</v>
      </c>
      <c r="L757" s="11">
        <v>0.55</v>
      </c>
      <c r="M757" s="11">
        <v>0.85</v>
      </c>
      <c r="N757" s="7">
        <v>0</v>
      </c>
      <c r="O757" s="7">
        <v>0</v>
      </c>
      <c r="P757" s="10">
        <v>0</v>
      </c>
      <c r="Q757" s="25">
        <v>1.35</v>
      </c>
      <c r="R757" s="26">
        <v>1.75</v>
      </c>
      <c r="S757" s="27">
        <v>1.125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7.53</v>
      </c>
      <c r="Z757" s="9">
        <v>0</v>
      </c>
      <c r="AA757" s="8">
        <v>39.2</v>
      </c>
      <c r="AB757" s="9">
        <v>0</v>
      </c>
      <c r="AC757" s="9">
        <v>0</v>
      </c>
      <c r="AD757" s="4">
        <v>3540</v>
      </c>
      <c r="AE757" s="4">
        <v>327</v>
      </c>
      <c r="AF757" s="4">
        <v>291</v>
      </c>
      <c r="AG757" s="8">
        <v>10.1</v>
      </c>
      <c r="AH757" s="4">
        <v>297</v>
      </c>
      <c r="AI757" s="8">
        <v>71.4</v>
      </c>
      <c r="AJ757" s="8">
        <v>46.5</v>
      </c>
      <c r="AK757" s="9">
        <v>2.94</v>
      </c>
      <c r="AL757" s="10">
        <v>0</v>
      </c>
      <c r="AM757" s="9">
        <v>6.72</v>
      </c>
      <c r="AN757" s="4">
        <v>40800</v>
      </c>
      <c r="AO757" s="10">
        <v>0</v>
      </c>
      <c r="AP757" s="14">
        <v>75</v>
      </c>
      <c r="AQ757" s="7">
        <v>204</v>
      </c>
      <c r="AR757" s="14">
        <v>61</v>
      </c>
      <c r="AS757" s="7">
        <v>163</v>
      </c>
      <c r="AT757" s="10">
        <v>0</v>
      </c>
      <c r="AU757" s="10">
        <v>0</v>
      </c>
      <c r="AV757" s="10">
        <v>0</v>
      </c>
      <c r="AW757" s="10">
        <v>0</v>
      </c>
    </row>
    <row r="758" spans="1:49" s="16" customFormat="1" ht="12.75">
      <c r="A758" s="7" t="s">
        <v>351</v>
      </c>
      <c r="B758" s="4" t="s">
        <v>37</v>
      </c>
      <c r="C758" s="20" t="s">
        <v>83</v>
      </c>
      <c r="D758" s="4">
        <v>131</v>
      </c>
      <c r="E758" s="8">
        <v>38.5</v>
      </c>
      <c r="F758" s="8">
        <v>24.5</v>
      </c>
      <c r="G758" s="4">
        <v>0</v>
      </c>
      <c r="H758" s="7">
        <v>0</v>
      </c>
      <c r="I758" s="14">
        <v>12.9</v>
      </c>
      <c r="J758" s="7">
        <v>0</v>
      </c>
      <c r="K758" s="7">
        <v>0</v>
      </c>
      <c r="L758" s="11">
        <v>0.605</v>
      </c>
      <c r="M758" s="11">
        <v>0.96</v>
      </c>
      <c r="N758" s="7">
        <v>0</v>
      </c>
      <c r="O758" s="7">
        <v>0</v>
      </c>
      <c r="P758" s="10">
        <v>0</v>
      </c>
      <c r="Q758" s="25">
        <v>1.46</v>
      </c>
      <c r="R758" s="26">
        <v>1.875</v>
      </c>
      <c r="S758" s="27">
        <v>1.125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6.7</v>
      </c>
      <c r="Z758" s="9">
        <v>0</v>
      </c>
      <c r="AA758" s="8">
        <v>35.6</v>
      </c>
      <c r="AB758" s="9">
        <v>0</v>
      </c>
      <c r="AC758" s="9">
        <v>0</v>
      </c>
      <c r="AD758" s="4">
        <v>4020</v>
      </c>
      <c r="AE758" s="4">
        <v>370</v>
      </c>
      <c r="AF758" s="4">
        <v>329</v>
      </c>
      <c r="AG758" s="8">
        <v>10.2</v>
      </c>
      <c r="AH758" s="4">
        <v>340</v>
      </c>
      <c r="AI758" s="8">
        <v>81.5</v>
      </c>
      <c r="AJ758" s="8">
        <v>53</v>
      </c>
      <c r="AK758" s="9">
        <v>2.97</v>
      </c>
      <c r="AL758" s="10">
        <v>0</v>
      </c>
      <c r="AM758" s="9">
        <v>9.5</v>
      </c>
      <c r="AN758" s="4">
        <v>47100</v>
      </c>
      <c r="AO758" s="10">
        <v>0</v>
      </c>
      <c r="AP758" s="14">
        <v>75.9</v>
      </c>
      <c r="AQ758" s="7">
        <v>235</v>
      </c>
      <c r="AR758" s="14">
        <v>69.5</v>
      </c>
      <c r="AS758" s="7">
        <v>184</v>
      </c>
      <c r="AT758" s="10">
        <v>0</v>
      </c>
      <c r="AU758" s="10">
        <v>0</v>
      </c>
      <c r="AV758" s="10">
        <v>0</v>
      </c>
      <c r="AW758" s="10">
        <v>0</v>
      </c>
    </row>
    <row r="759" spans="1:49" s="16" customFormat="1" ht="12.75">
      <c r="A759" s="7" t="s">
        <v>352</v>
      </c>
      <c r="B759" s="4" t="s">
        <v>37</v>
      </c>
      <c r="C759" s="20" t="s">
        <v>83</v>
      </c>
      <c r="D759" s="4">
        <v>146</v>
      </c>
      <c r="E759" s="8">
        <v>43</v>
      </c>
      <c r="F759" s="8">
        <v>24.7</v>
      </c>
      <c r="G759" s="4">
        <v>0</v>
      </c>
      <c r="H759" s="7">
        <v>0</v>
      </c>
      <c r="I759" s="14">
        <v>12.9</v>
      </c>
      <c r="J759" s="7">
        <v>0</v>
      </c>
      <c r="K759" s="7">
        <v>0</v>
      </c>
      <c r="L759" s="11">
        <v>0.65</v>
      </c>
      <c r="M759" s="10">
        <v>1.09</v>
      </c>
      <c r="N759" s="7">
        <v>0</v>
      </c>
      <c r="O759" s="7">
        <v>0</v>
      </c>
      <c r="P759" s="10">
        <v>0</v>
      </c>
      <c r="Q759" s="25">
        <v>1.59</v>
      </c>
      <c r="R759" s="26">
        <v>2</v>
      </c>
      <c r="S759" s="27">
        <v>1.125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5.92</v>
      </c>
      <c r="Z759" s="9">
        <v>0</v>
      </c>
      <c r="AA759" s="8">
        <v>33.2</v>
      </c>
      <c r="AB759" s="9">
        <v>0</v>
      </c>
      <c r="AC759" s="9">
        <v>0</v>
      </c>
      <c r="AD759" s="4">
        <v>4580</v>
      </c>
      <c r="AE759" s="4">
        <v>418</v>
      </c>
      <c r="AF759" s="4">
        <v>371</v>
      </c>
      <c r="AG759" s="8">
        <v>10.3</v>
      </c>
      <c r="AH759" s="4">
        <v>391</v>
      </c>
      <c r="AI759" s="8">
        <v>93.2</v>
      </c>
      <c r="AJ759" s="8">
        <v>60.5</v>
      </c>
      <c r="AK759" s="9">
        <v>3.01</v>
      </c>
      <c r="AL759" s="10">
        <v>0</v>
      </c>
      <c r="AM759" s="8">
        <v>13.4</v>
      </c>
      <c r="AN759" s="4">
        <v>54600</v>
      </c>
      <c r="AO759" s="10">
        <v>0</v>
      </c>
      <c r="AP759" s="14">
        <v>76.1</v>
      </c>
      <c r="AQ759" s="7">
        <v>268</v>
      </c>
      <c r="AR759" s="14">
        <v>78.8</v>
      </c>
      <c r="AS759" s="7">
        <v>207</v>
      </c>
      <c r="AT759" s="10">
        <v>0</v>
      </c>
      <c r="AU759" s="10">
        <v>0</v>
      </c>
      <c r="AV759" s="10">
        <v>0</v>
      </c>
      <c r="AW759" s="10">
        <v>0</v>
      </c>
    </row>
    <row r="760" spans="1:49" s="16" customFormat="1" ht="12.75">
      <c r="A760" s="7" t="s">
        <v>353</v>
      </c>
      <c r="B760" s="4" t="s">
        <v>37</v>
      </c>
      <c r="C760" s="20" t="s">
        <v>83</v>
      </c>
      <c r="D760" s="4">
        <v>162</v>
      </c>
      <c r="E760" s="8">
        <v>47.7</v>
      </c>
      <c r="F760" s="8">
        <v>25</v>
      </c>
      <c r="G760" s="4">
        <v>0</v>
      </c>
      <c r="H760" s="7">
        <v>0</v>
      </c>
      <c r="I760" s="14">
        <v>13</v>
      </c>
      <c r="J760" s="7">
        <v>0</v>
      </c>
      <c r="K760" s="7">
        <v>0</v>
      </c>
      <c r="L760" s="11">
        <v>0.705</v>
      </c>
      <c r="M760" s="10">
        <v>1.22</v>
      </c>
      <c r="N760" s="7">
        <v>0</v>
      </c>
      <c r="O760" s="7">
        <v>0</v>
      </c>
      <c r="P760" s="10">
        <v>0</v>
      </c>
      <c r="Q760" s="25">
        <v>1.72</v>
      </c>
      <c r="R760" s="26">
        <v>2.125</v>
      </c>
      <c r="S760" s="27">
        <v>1.1875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5.31</v>
      </c>
      <c r="Z760" s="9">
        <v>0</v>
      </c>
      <c r="AA760" s="8">
        <v>30.6</v>
      </c>
      <c r="AB760" s="9">
        <v>0</v>
      </c>
      <c r="AC760" s="9">
        <v>0</v>
      </c>
      <c r="AD760" s="4">
        <v>5170</v>
      </c>
      <c r="AE760" s="4">
        <v>468</v>
      </c>
      <c r="AF760" s="4">
        <v>414</v>
      </c>
      <c r="AG760" s="8">
        <v>10.4</v>
      </c>
      <c r="AH760" s="4">
        <v>443</v>
      </c>
      <c r="AI760" s="4">
        <v>105</v>
      </c>
      <c r="AJ760" s="8">
        <v>68.4</v>
      </c>
      <c r="AK760" s="9">
        <v>3.05</v>
      </c>
      <c r="AL760" s="10">
        <v>0</v>
      </c>
      <c r="AM760" s="8">
        <v>18.5</v>
      </c>
      <c r="AN760" s="4">
        <v>62600</v>
      </c>
      <c r="AO760" s="10">
        <v>0</v>
      </c>
      <c r="AP760" s="14">
        <v>77.3</v>
      </c>
      <c r="AQ760" s="7">
        <v>306</v>
      </c>
      <c r="AR760" s="14">
        <v>89.2</v>
      </c>
      <c r="AS760" s="7">
        <v>233</v>
      </c>
      <c r="AT760" s="10">
        <v>0</v>
      </c>
      <c r="AU760" s="10">
        <v>0</v>
      </c>
      <c r="AV760" s="10">
        <v>0</v>
      </c>
      <c r="AW760" s="10">
        <v>0</v>
      </c>
    </row>
    <row r="761" spans="1:49" s="16" customFormat="1" ht="12.75">
      <c r="A761" s="7" t="s">
        <v>354</v>
      </c>
      <c r="B761" s="4" t="s">
        <v>37</v>
      </c>
      <c r="C761" s="20" t="s">
        <v>83</v>
      </c>
      <c r="D761" s="4">
        <v>176</v>
      </c>
      <c r="E761" s="8">
        <v>51.7</v>
      </c>
      <c r="F761" s="8">
        <v>25.2</v>
      </c>
      <c r="G761" s="4">
        <v>0</v>
      </c>
      <c r="H761" s="7">
        <v>0</v>
      </c>
      <c r="I761" s="14">
        <v>12.9</v>
      </c>
      <c r="J761" s="7">
        <v>0</v>
      </c>
      <c r="K761" s="7">
        <v>0</v>
      </c>
      <c r="L761" s="11">
        <v>0.75</v>
      </c>
      <c r="M761" s="10">
        <v>1.34</v>
      </c>
      <c r="N761" s="7">
        <v>0</v>
      </c>
      <c r="O761" s="7">
        <v>0</v>
      </c>
      <c r="P761" s="10">
        <v>0</v>
      </c>
      <c r="Q761" s="25">
        <v>1.84</v>
      </c>
      <c r="R761" s="26">
        <v>2.25</v>
      </c>
      <c r="S761" s="27">
        <v>1.1875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4.81</v>
      </c>
      <c r="Z761" s="9">
        <v>0</v>
      </c>
      <c r="AA761" s="8">
        <v>28.7</v>
      </c>
      <c r="AB761" s="9">
        <v>0</v>
      </c>
      <c r="AC761" s="9">
        <v>0</v>
      </c>
      <c r="AD761" s="4">
        <v>5680</v>
      </c>
      <c r="AE761" s="4">
        <v>511</v>
      </c>
      <c r="AF761" s="4">
        <v>450</v>
      </c>
      <c r="AG761" s="8">
        <v>10.5</v>
      </c>
      <c r="AH761" s="4">
        <v>479</v>
      </c>
      <c r="AI761" s="4">
        <v>115</v>
      </c>
      <c r="AJ761" s="8">
        <v>74.3</v>
      </c>
      <c r="AK761" s="9">
        <v>3.04</v>
      </c>
      <c r="AL761" s="10">
        <v>0</v>
      </c>
      <c r="AM761" s="8">
        <v>23.9</v>
      </c>
      <c r="AN761" s="4">
        <v>68400</v>
      </c>
      <c r="AO761" s="10">
        <v>0</v>
      </c>
      <c r="AP761" s="14">
        <v>76.9</v>
      </c>
      <c r="AQ761" s="7">
        <v>333</v>
      </c>
      <c r="AR761" s="14">
        <v>97.1</v>
      </c>
      <c r="AS761" s="7">
        <v>254</v>
      </c>
      <c r="AT761" s="10">
        <v>0</v>
      </c>
      <c r="AU761" s="10">
        <v>0</v>
      </c>
      <c r="AV761" s="10">
        <v>0</v>
      </c>
      <c r="AW761" s="10">
        <v>0</v>
      </c>
    </row>
    <row r="762" spans="1:49" s="16" customFormat="1" ht="12.75">
      <c r="A762" s="7" t="s">
        <v>355</v>
      </c>
      <c r="B762" s="4" t="s">
        <v>37</v>
      </c>
      <c r="C762" s="20" t="s">
        <v>83</v>
      </c>
      <c r="D762" s="4">
        <v>192</v>
      </c>
      <c r="E762" s="8">
        <v>56.3</v>
      </c>
      <c r="F762" s="8">
        <v>25.5</v>
      </c>
      <c r="G762" s="4">
        <v>0</v>
      </c>
      <c r="H762" s="7">
        <v>0</v>
      </c>
      <c r="I762" s="14">
        <v>13</v>
      </c>
      <c r="J762" s="7">
        <v>0</v>
      </c>
      <c r="K762" s="7">
        <v>0</v>
      </c>
      <c r="L762" s="11">
        <v>0.81</v>
      </c>
      <c r="M762" s="10">
        <v>1.46</v>
      </c>
      <c r="N762" s="7">
        <v>0</v>
      </c>
      <c r="O762" s="7">
        <v>0</v>
      </c>
      <c r="P762" s="10">
        <v>0</v>
      </c>
      <c r="Q762" s="25">
        <v>1.96</v>
      </c>
      <c r="R762" s="26">
        <v>2.375</v>
      </c>
      <c r="S762" s="27">
        <v>1.25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4.43</v>
      </c>
      <c r="Z762" s="9">
        <v>0</v>
      </c>
      <c r="AA762" s="8">
        <v>26.6</v>
      </c>
      <c r="AB762" s="9">
        <v>0</v>
      </c>
      <c r="AC762" s="9">
        <v>0</v>
      </c>
      <c r="AD762" s="4">
        <v>6260</v>
      </c>
      <c r="AE762" s="4">
        <v>559</v>
      </c>
      <c r="AF762" s="4">
        <v>491</v>
      </c>
      <c r="AG762" s="8">
        <v>10.5</v>
      </c>
      <c r="AH762" s="4">
        <v>530</v>
      </c>
      <c r="AI762" s="4">
        <v>126</v>
      </c>
      <c r="AJ762" s="8">
        <v>81.8</v>
      </c>
      <c r="AK762" s="9">
        <v>3.07</v>
      </c>
      <c r="AL762" s="10">
        <v>0</v>
      </c>
      <c r="AM762" s="8">
        <v>30.8</v>
      </c>
      <c r="AN762" s="4">
        <v>76300</v>
      </c>
      <c r="AO762" s="10">
        <v>0</v>
      </c>
      <c r="AP762" s="14">
        <v>78.1</v>
      </c>
      <c r="AQ762" s="7">
        <v>371</v>
      </c>
      <c r="AR762" s="7">
        <v>107</v>
      </c>
      <c r="AS762" s="7">
        <v>280</v>
      </c>
      <c r="AT762" s="10">
        <v>0</v>
      </c>
      <c r="AU762" s="10">
        <v>0</v>
      </c>
      <c r="AV762" s="10">
        <v>0</v>
      </c>
      <c r="AW762" s="10">
        <v>0</v>
      </c>
    </row>
    <row r="763" spans="1:49" s="16" customFormat="1" ht="12.75">
      <c r="A763" s="7" t="s">
        <v>356</v>
      </c>
      <c r="B763" s="4" t="s">
        <v>37</v>
      </c>
      <c r="C763" s="20" t="s">
        <v>83</v>
      </c>
      <c r="D763" s="4">
        <v>207</v>
      </c>
      <c r="E763" s="8">
        <v>60.7</v>
      </c>
      <c r="F763" s="8">
        <v>25.7</v>
      </c>
      <c r="G763" s="4">
        <v>0</v>
      </c>
      <c r="H763" s="7">
        <v>0</v>
      </c>
      <c r="I763" s="14">
        <v>13</v>
      </c>
      <c r="J763" s="7">
        <v>0</v>
      </c>
      <c r="K763" s="7">
        <v>0</v>
      </c>
      <c r="L763" s="11">
        <v>0.87</v>
      </c>
      <c r="M763" s="10">
        <v>1.57</v>
      </c>
      <c r="N763" s="7">
        <v>0</v>
      </c>
      <c r="O763" s="7">
        <v>0</v>
      </c>
      <c r="P763" s="10">
        <v>0</v>
      </c>
      <c r="Q763" s="25">
        <v>2.07</v>
      </c>
      <c r="R763" s="26">
        <v>2.5</v>
      </c>
      <c r="S763" s="27">
        <v>1.25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4.14</v>
      </c>
      <c r="Z763" s="9">
        <v>0</v>
      </c>
      <c r="AA763" s="8">
        <v>24.8</v>
      </c>
      <c r="AB763" s="9">
        <v>0</v>
      </c>
      <c r="AC763" s="9">
        <v>0</v>
      </c>
      <c r="AD763" s="4">
        <v>6820</v>
      </c>
      <c r="AE763" s="4">
        <v>606</v>
      </c>
      <c r="AF763" s="4">
        <v>531</v>
      </c>
      <c r="AG763" s="8">
        <v>10.6</v>
      </c>
      <c r="AH763" s="4">
        <v>578</v>
      </c>
      <c r="AI763" s="4">
        <v>137</v>
      </c>
      <c r="AJ763" s="8">
        <v>88.8</v>
      </c>
      <c r="AK763" s="9">
        <v>3.08</v>
      </c>
      <c r="AL763" s="10">
        <v>0</v>
      </c>
      <c r="AM763" s="8">
        <v>38.3</v>
      </c>
      <c r="AN763" s="4">
        <v>84100</v>
      </c>
      <c r="AO763" s="10">
        <v>0</v>
      </c>
      <c r="AP763" s="14">
        <v>78.4</v>
      </c>
      <c r="AQ763" s="7">
        <v>400</v>
      </c>
      <c r="AR763" s="7">
        <v>115</v>
      </c>
      <c r="AS763" s="7">
        <v>302</v>
      </c>
      <c r="AT763" s="10">
        <v>0</v>
      </c>
      <c r="AU763" s="10">
        <v>0</v>
      </c>
      <c r="AV763" s="10">
        <v>0</v>
      </c>
      <c r="AW763" s="10">
        <v>0</v>
      </c>
    </row>
    <row r="764" spans="1:49" s="16" customFormat="1" ht="12.75">
      <c r="A764" s="7" t="s">
        <v>357</v>
      </c>
      <c r="B764" s="4" t="s">
        <v>37</v>
      </c>
      <c r="C764" s="20" t="s">
        <v>83</v>
      </c>
      <c r="D764" s="4">
        <v>229</v>
      </c>
      <c r="E764" s="8">
        <v>67.2</v>
      </c>
      <c r="F764" s="8">
        <v>26</v>
      </c>
      <c r="G764" s="4">
        <v>0</v>
      </c>
      <c r="H764" s="7">
        <v>0</v>
      </c>
      <c r="I764" s="14">
        <v>13.1</v>
      </c>
      <c r="J764" s="7">
        <v>0</v>
      </c>
      <c r="K764" s="7">
        <v>0</v>
      </c>
      <c r="L764" s="11">
        <v>0.96</v>
      </c>
      <c r="M764" s="10">
        <v>1.73</v>
      </c>
      <c r="N764" s="7">
        <v>0</v>
      </c>
      <c r="O764" s="7">
        <v>0</v>
      </c>
      <c r="P764" s="10">
        <v>0</v>
      </c>
      <c r="Q764" s="25">
        <v>2.23</v>
      </c>
      <c r="R764" s="26">
        <v>2.625</v>
      </c>
      <c r="S764" s="27">
        <v>1.3125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3.79</v>
      </c>
      <c r="Z764" s="9">
        <v>0</v>
      </c>
      <c r="AA764" s="8">
        <v>22.5</v>
      </c>
      <c r="AB764" s="9">
        <v>0</v>
      </c>
      <c r="AC764" s="9">
        <v>0</v>
      </c>
      <c r="AD764" s="4">
        <v>7650</v>
      </c>
      <c r="AE764" s="4">
        <v>675</v>
      </c>
      <c r="AF764" s="4">
        <v>588</v>
      </c>
      <c r="AG764" s="8">
        <v>10.7</v>
      </c>
      <c r="AH764" s="4">
        <v>651</v>
      </c>
      <c r="AI764" s="4">
        <v>154</v>
      </c>
      <c r="AJ764" s="8">
        <v>99.4</v>
      </c>
      <c r="AK764" s="9">
        <v>3.11</v>
      </c>
      <c r="AL764" s="10">
        <v>0</v>
      </c>
      <c r="AM764" s="8">
        <v>51.3</v>
      </c>
      <c r="AN764" s="4">
        <v>96100</v>
      </c>
      <c r="AO764" s="10">
        <v>0</v>
      </c>
      <c r="AP764" s="14">
        <v>79.5</v>
      </c>
      <c r="AQ764" s="7">
        <v>450</v>
      </c>
      <c r="AR764" s="7">
        <v>127</v>
      </c>
      <c r="AS764" s="7">
        <v>336</v>
      </c>
      <c r="AT764" s="10">
        <v>0</v>
      </c>
      <c r="AU764" s="10">
        <v>0</v>
      </c>
      <c r="AV764" s="10">
        <v>0</v>
      </c>
      <c r="AW764" s="10">
        <v>0</v>
      </c>
    </row>
    <row r="765" spans="1:49" s="16" customFormat="1" ht="12.75">
      <c r="A765" s="7" t="s">
        <v>358</v>
      </c>
      <c r="B765" s="4" t="s">
        <v>37</v>
      </c>
      <c r="C765" s="20" t="s">
        <v>46</v>
      </c>
      <c r="D765" s="4">
        <v>250</v>
      </c>
      <c r="E765" s="8">
        <v>73.5</v>
      </c>
      <c r="F765" s="8">
        <v>26.3</v>
      </c>
      <c r="G765" s="4">
        <v>0</v>
      </c>
      <c r="H765" s="7">
        <v>0</v>
      </c>
      <c r="I765" s="14">
        <v>13.2</v>
      </c>
      <c r="J765" s="7">
        <v>0</v>
      </c>
      <c r="K765" s="7">
        <v>0</v>
      </c>
      <c r="L765" s="10">
        <v>1.04</v>
      </c>
      <c r="M765" s="10">
        <v>1.89</v>
      </c>
      <c r="N765" s="7">
        <v>0</v>
      </c>
      <c r="O765" s="7">
        <v>0</v>
      </c>
      <c r="P765" s="10">
        <v>0</v>
      </c>
      <c r="Q765" s="25">
        <v>2.39</v>
      </c>
      <c r="R765" s="26">
        <v>2.8125</v>
      </c>
      <c r="S765" s="27">
        <v>1.375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3.49</v>
      </c>
      <c r="Z765" s="9">
        <v>0</v>
      </c>
      <c r="AA765" s="8">
        <v>20.7</v>
      </c>
      <c r="AB765" s="9">
        <v>0</v>
      </c>
      <c r="AC765" s="9">
        <v>0</v>
      </c>
      <c r="AD765" s="4">
        <v>8490</v>
      </c>
      <c r="AE765" s="4">
        <v>744</v>
      </c>
      <c r="AF765" s="4">
        <v>644</v>
      </c>
      <c r="AG765" s="8">
        <v>10.7</v>
      </c>
      <c r="AH765" s="4">
        <v>724</v>
      </c>
      <c r="AI765" s="4">
        <v>171</v>
      </c>
      <c r="AJ765" s="4">
        <v>110</v>
      </c>
      <c r="AK765" s="9">
        <v>3.14</v>
      </c>
      <c r="AL765" s="10">
        <v>0</v>
      </c>
      <c r="AM765" s="8">
        <v>66.6</v>
      </c>
      <c r="AN765" s="4">
        <v>108000</v>
      </c>
      <c r="AO765" s="10">
        <v>0</v>
      </c>
      <c r="AP765" s="14">
        <v>80.6</v>
      </c>
      <c r="AQ765" s="7">
        <v>502</v>
      </c>
      <c r="AR765" s="7">
        <v>140</v>
      </c>
      <c r="AS765" s="7">
        <v>370</v>
      </c>
      <c r="AT765" s="10">
        <v>0</v>
      </c>
      <c r="AU765" s="10">
        <v>0</v>
      </c>
      <c r="AV765" s="10">
        <v>0</v>
      </c>
      <c r="AW765" s="10">
        <v>0</v>
      </c>
    </row>
    <row r="766" spans="1:49" s="16" customFormat="1" ht="12.75">
      <c r="A766" s="7" t="s">
        <v>359</v>
      </c>
      <c r="B766" s="4" t="s">
        <v>37</v>
      </c>
      <c r="C766" s="20" t="s">
        <v>46</v>
      </c>
      <c r="D766" s="4">
        <v>279</v>
      </c>
      <c r="E766" s="8">
        <v>82</v>
      </c>
      <c r="F766" s="8">
        <v>26.7</v>
      </c>
      <c r="G766" s="4">
        <v>0</v>
      </c>
      <c r="H766" s="7">
        <v>0</v>
      </c>
      <c r="I766" s="14">
        <v>13.3</v>
      </c>
      <c r="J766" s="7">
        <v>0</v>
      </c>
      <c r="K766" s="7">
        <v>0</v>
      </c>
      <c r="L766" s="10">
        <v>1.16</v>
      </c>
      <c r="M766" s="10">
        <v>2.09</v>
      </c>
      <c r="N766" s="7">
        <v>0</v>
      </c>
      <c r="O766" s="7">
        <v>0</v>
      </c>
      <c r="P766" s="10">
        <v>0</v>
      </c>
      <c r="Q766" s="25">
        <v>2.59</v>
      </c>
      <c r="R766" s="26">
        <v>3</v>
      </c>
      <c r="S766" s="27">
        <v>1.4375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3.18</v>
      </c>
      <c r="Z766" s="9">
        <v>0</v>
      </c>
      <c r="AA766" s="8">
        <v>18.6</v>
      </c>
      <c r="AB766" s="9">
        <v>0</v>
      </c>
      <c r="AC766" s="9">
        <v>0</v>
      </c>
      <c r="AD766" s="4">
        <v>9600</v>
      </c>
      <c r="AE766" s="4">
        <v>835</v>
      </c>
      <c r="AF766" s="4">
        <v>718</v>
      </c>
      <c r="AG766" s="8">
        <v>10.8</v>
      </c>
      <c r="AH766" s="4">
        <v>823</v>
      </c>
      <c r="AI766" s="4">
        <v>193</v>
      </c>
      <c r="AJ766" s="4">
        <v>124</v>
      </c>
      <c r="AK766" s="9">
        <v>3.17</v>
      </c>
      <c r="AL766" s="10">
        <v>0</v>
      </c>
      <c r="AM766" s="8">
        <v>90.5</v>
      </c>
      <c r="AN766" s="4">
        <v>125000</v>
      </c>
      <c r="AO766" s="10">
        <v>0</v>
      </c>
      <c r="AP766" s="14">
        <v>81.8</v>
      </c>
      <c r="AQ766" s="7">
        <v>569</v>
      </c>
      <c r="AR766" s="7">
        <v>156</v>
      </c>
      <c r="AS766" s="7">
        <v>416</v>
      </c>
      <c r="AT766" s="10">
        <v>0</v>
      </c>
      <c r="AU766" s="10">
        <v>0</v>
      </c>
      <c r="AV766" s="10">
        <v>0</v>
      </c>
      <c r="AW766" s="10">
        <v>0</v>
      </c>
    </row>
    <row r="767" spans="1:49" s="16" customFormat="1" ht="12.75">
      <c r="A767" s="7" t="s">
        <v>360</v>
      </c>
      <c r="B767" s="4" t="s">
        <v>37</v>
      </c>
      <c r="C767" s="20" t="s">
        <v>46</v>
      </c>
      <c r="D767" s="4">
        <v>306</v>
      </c>
      <c r="E767" s="8">
        <v>89.8</v>
      </c>
      <c r="F767" s="8">
        <v>27.1</v>
      </c>
      <c r="G767" s="4">
        <v>0</v>
      </c>
      <c r="H767" s="7">
        <v>0</v>
      </c>
      <c r="I767" s="14">
        <v>13.4</v>
      </c>
      <c r="J767" s="7">
        <v>0</v>
      </c>
      <c r="K767" s="7">
        <v>0</v>
      </c>
      <c r="L767" s="10">
        <v>1.26</v>
      </c>
      <c r="M767" s="10">
        <v>2.28</v>
      </c>
      <c r="N767" s="7">
        <v>0</v>
      </c>
      <c r="O767" s="7">
        <v>0</v>
      </c>
      <c r="P767" s="10">
        <v>0</v>
      </c>
      <c r="Q767" s="25">
        <v>2.78</v>
      </c>
      <c r="R767" s="26">
        <v>3.1875</v>
      </c>
      <c r="S767" s="27">
        <v>1.4375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2.94</v>
      </c>
      <c r="Z767" s="9">
        <v>0</v>
      </c>
      <c r="AA767" s="8">
        <v>17.1</v>
      </c>
      <c r="AB767" s="9">
        <v>0</v>
      </c>
      <c r="AC767" s="9">
        <v>0</v>
      </c>
      <c r="AD767" s="4">
        <v>10700</v>
      </c>
      <c r="AE767" s="4">
        <v>922</v>
      </c>
      <c r="AF767" s="4">
        <v>789</v>
      </c>
      <c r="AG767" s="8">
        <v>10.9</v>
      </c>
      <c r="AH767" s="4">
        <v>919</v>
      </c>
      <c r="AI767" s="4">
        <v>214</v>
      </c>
      <c r="AJ767" s="4">
        <v>137</v>
      </c>
      <c r="AK767" s="9">
        <v>3.2</v>
      </c>
      <c r="AL767" s="10">
        <v>0</v>
      </c>
      <c r="AM767" s="4">
        <v>117</v>
      </c>
      <c r="AN767" s="4">
        <v>142000</v>
      </c>
      <c r="AO767" s="10">
        <v>0</v>
      </c>
      <c r="AP767" s="14">
        <v>83.1</v>
      </c>
      <c r="AQ767" s="7">
        <v>635</v>
      </c>
      <c r="AR767" s="7">
        <v>172</v>
      </c>
      <c r="AS767" s="7">
        <v>459</v>
      </c>
      <c r="AT767" s="10">
        <v>0</v>
      </c>
      <c r="AU767" s="10">
        <v>0</v>
      </c>
      <c r="AV767" s="10">
        <v>0</v>
      </c>
      <c r="AW767" s="10">
        <v>0</v>
      </c>
    </row>
    <row r="768" spans="1:49" s="16" customFormat="1" ht="12.75">
      <c r="A768" s="7" t="s">
        <v>361</v>
      </c>
      <c r="B768" s="4" t="s">
        <v>37</v>
      </c>
      <c r="C768" s="20" t="s">
        <v>46</v>
      </c>
      <c r="D768" s="4">
        <v>335</v>
      </c>
      <c r="E768" s="8">
        <v>98.4</v>
      </c>
      <c r="F768" s="8">
        <v>27.5</v>
      </c>
      <c r="G768" s="4">
        <v>0</v>
      </c>
      <c r="H768" s="7">
        <v>0</v>
      </c>
      <c r="I768" s="14">
        <v>13.5</v>
      </c>
      <c r="J768" s="7">
        <v>0</v>
      </c>
      <c r="K768" s="7">
        <v>0</v>
      </c>
      <c r="L768" s="10">
        <v>1.38</v>
      </c>
      <c r="M768" s="10">
        <v>2.48</v>
      </c>
      <c r="N768" s="7">
        <v>0</v>
      </c>
      <c r="O768" s="7">
        <v>0</v>
      </c>
      <c r="P768" s="10">
        <v>0</v>
      </c>
      <c r="Q768" s="25">
        <v>2.98</v>
      </c>
      <c r="R768" s="26">
        <v>3.375</v>
      </c>
      <c r="S768" s="27">
        <v>1.5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2.73</v>
      </c>
      <c r="Z768" s="9">
        <v>0</v>
      </c>
      <c r="AA768" s="8">
        <v>15.6</v>
      </c>
      <c r="AB768" s="9">
        <v>0</v>
      </c>
      <c r="AC768" s="9">
        <v>0</v>
      </c>
      <c r="AD768" s="4">
        <v>11900</v>
      </c>
      <c r="AE768" s="4">
        <v>1020</v>
      </c>
      <c r="AF768" s="4">
        <v>864</v>
      </c>
      <c r="AG768" s="8">
        <v>11</v>
      </c>
      <c r="AH768" s="4">
        <v>1030</v>
      </c>
      <c r="AI768" s="4">
        <v>238</v>
      </c>
      <c r="AJ768" s="4">
        <v>152</v>
      </c>
      <c r="AK768" s="9">
        <v>3.23</v>
      </c>
      <c r="AL768" s="10">
        <v>0</v>
      </c>
      <c r="AM768" s="4">
        <v>152</v>
      </c>
      <c r="AN768" s="4">
        <v>161000</v>
      </c>
      <c r="AO768" s="10">
        <v>0</v>
      </c>
      <c r="AP768" s="14">
        <v>84.4</v>
      </c>
      <c r="AQ768" s="7">
        <v>707</v>
      </c>
      <c r="AR768" s="7">
        <v>188</v>
      </c>
      <c r="AS768" s="7">
        <v>506</v>
      </c>
      <c r="AT768" s="10">
        <v>0</v>
      </c>
      <c r="AU768" s="10">
        <v>0</v>
      </c>
      <c r="AV768" s="10">
        <v>0</v>
      </c>
      <c r="AW768" s="10">
        <v>0</v>
      </c>
    </row>
    <row r="769" spans="1:49" s="16" customFormat="1" ht="12.75">
      <c r="A769" s="7" t="s">
        <v>362</v>
      </c>
      <c r="B769" s="4" t="s">
        <v>37</v>
      </c>
      <c r="C769" s="20" t="s">
        <v>46</v>
      </c>
      <c r="D769" s="4">
        <v>370</v>
      </c>
      <c r="E769" s="4">
        <v>109</v>
      </c>
      <c r="F769" s="8">
        <v>28</v>
      </c>
      <c r="G769" s="4">
        <v>0</v>
      </c>
      <c r="H769" s="7">
        <v>0</v>
      </c>
      <c r="I769" s="14">
        <v>13.7</v>
      </c>
      <c r="J769" s="7">
        <v>0</v>
      </c>
      <c r="K769" s="7">
        <v>0</v>
      </c>
      <c r="L769" s="10">
        <v>1.52</v>
      </c>
      <c r="M769" s="10">
        <v>2.72</v>
      </c>
      <c r="N769" s="7">
        <v>0</v>
      </c>
      <c r="O769" s="7">
        <v>0</v>
      </c>
      <c r="P769" s="10">
        <v>0</v>
      </c>
      <c r="Q769" s="25">
        <v>3.22</v>
      </c>
      <c r="R769" s="26">
        <v>3.625</v>
      </c>
      <c r="S769" s="27">
        <v>1.5625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2.51</v>
      </c>
      <c r="Z769" s="9">
        <v>0</v>
      </c>
      <c r="AA769" s="8">
        <v>14.2</v>
      </c>
      <c r="AB769" s="9">
        <v>0</v>
      </c>
      <c r="AC769" s="9">
        <v>0</v>
      </c>
      <c r="AD769" s="4">
        <v>13400</v>
      </c>
      <c r="AE769" s="4">
        <v>1130</v>
      </c>
      <c r="AF769" s="4">
        <v>957</v>
      </c>
      <c r="AG769" s="8">
        <v>11.1</v>
      </c>
      <c r="AH769" s="4">
        <v>1160</v>
      </c>
      <c r="AI769" s="4">
        <v>267</v>
      </c>
      <c r="AJ769" s="4">
        <v>170</v>
      </c>
      <c r="AK769" s="9">
        <v>3.27</v>
      </c>
      <c r="AL769" s="10">
        <v>0</v>
      </c>
      <c r="AM769" s="4">
        <v>201</v>
      </c>
      <c r="AN769" s="4">
        <v>186000</v>
      </c>
      <c r="AO769" s="10">
        <v>0</v>
      </c>
      <c r="AP769" s="14">
        <v>86.6</v>
      </c>
      <c r="AQ769" s="7">
        <v>807</v>
      </c>
      <c r="AR769" s="7">
        <v>209</v>
      </c>
      <c r="AS769" s="7">
        <v>568</v>
      </c>
      <c r="AT769" s="10">
        <v>0</v>
      </c>
      <c r="AU769" s="10">
        <v>0</v>
      </c>
      <c r="AV769" s="10">
        <v>0</v>
      </c>
      <c r="AW769" s="10">
        <v>0</v>
      </c>
    </row>
    <row r="770" spans="1:49" s="16" customFormat="1" ht="12.75">
      <c r="A770" s="7" t="s">
        <v>363</v>
      </c>
      <c r="B770" s="4" t="s">
        <v>37</v>
      </c>
      <c r="C770" s="20" t="s">
        <v>83</v>
      </c>
      <c r="D770" s="8">
        <v>55</v>
      </c>
      <c r="E770" s="8">
        <v>16.2</v>
      </c>
      <c r="F770" s="8">
        <v>23.6</v>
      </c>
      <c r="G770" s="4">
        <v>0</v>
      </c>
      <c r="H770" s="7">
        <v>0</v>
      </c>
      <c r="I770" s="10">
        <v>7.01</v>
      </c>
      <c r="J770" s="7">
        <v>0</v>
      </c>
      <c r="K770" s="7">
        <v>0</v>
      </c>
      <c r="L770" s="11">
        <v>0.395</v>
      </c>
      <c r="M770" s="11">
        <v>0.505</v>
      </c>
      <c r="N770" s="7">
        <v>0</v>
      </c>
      <c r="O770" s="7">
        <v>0</v>
      </c>
      <c r="P770" s="10">
        <v>0</v>
      </c>
      <c r="Q770" s="25">
        <v>1.01</v>
      </c>
      <c r="R770" s="26">
        <v>1.4375</v>
      </c>
      <c r="S770" s="27">
        <v>1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6.94</v>
      </c>
      <c r="Z770" s="9">
        <v>0</v>
      </c>
      <c r="AA770" s="8">
        <v>54.6</v>
      </c>
      <c r="AB770" s="9">
        <v>0</v>
      </c>
      <c r="AC770" s="9">
        <v>0</v>
      </c>
      <c r="AD770" s="4">
        <v>1350</v>
      </c>
      <c r="AE770" s="4">
        <v>134</v>
      </c>
      <c r="AF770" s="4">
        <v>114</v>
      </c>
      <c r="AG770" s="9">
        <v>9.11</v>
      </c>
      <c r="AH770" s="8">
        <v>29.1</v>
      </c>
      <c r="AI770" s="8">
        <v>13.3</v>
      </c>
      <c r="AJ770" s="9">
        <v>8.3</v>
      </c>
      <c r="AK770" s="9">
        <v>1.34</v>
      </c>
      <c r="AL770" s="10">
        <v>0</v>
      </c>
      <c r="AM770" s="9">
        <v>1.18</v>
      </c>
      <c r="AN770" s="4">
        <v>3870</v>
      </c>
      <c r="AO770" s="10">
        <v>0</v>
      </c>
      <c r="AP770" s="14">
        <v>40.5</v>
      </c>
      <c r="AQ770" s="14">
        <v>35.8</v>
      </c>
      <c r="AR770" s="14">
        <v>19.3</v>
      </c>
      <c r="AS770" s="14">
        <v>66.1</v>
      </c>
      <c r="AT770" s="10">
        <v>0</v>
      </c>
      <c r="AU770" s="10">
        <v>0</v>
      </c>
      <c r="AV770" s="10">
        <v>0</v>
      </c>
      <c r="AW770" s="10">
        <v>0</v>
      </c>
    </row>
    <row r="771" spans="1:49" s="16" customFormat="1" ht="12.75">
      <c r="A771" s="7" t="s">
        <v>364</v>
      </c>
      <c r="B771" s="4" t="s">
        <v>37</v>
      </c>
      <c r="C771" s="20" t="s">
        <v>83</v>
      </c>
      <c r="D771" s="8">
        <v>62</v>
      </c>
      <c r="E771" s="8">
        <v>18.2</v>
      </c>
      <c r="F771" s="8">
        <v>23.7</v>
      </c>
      <c r="G771" s="4">
        <v>0</v>
      </c>
      <c r="H771" s="7">
        <v>0</v>
      </c>
      <c r="I771" s="10">
        <v>7.04</v>
      </c>
      <c r="J771" s="7">
        <v>0</v>
      </c>
      <c r="K771" s="7">
        <v>0</v>
      </c>
      <c r="L771" s="11">
        <v>0.43</v>
      </c>
      <c r="M771" s="11">
        <v>0.59</v>
      </c>
      <c r="N771" s="7">
        <v>0</v>
      </c>
      <c r="O771" s="7">
        <v>0</v>
      </c>
      <c r="P771" s="10">
        <v>0</v>
      </c>
      <c r="Q771" s="25">
        <v>1.09</v>
      </c>
      <c r="R771" s="26">
        <v>1.5</v>
      </c>
      <c r="S771" s="27">
        <v>1.0625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5.97</v>
      </c>
      <c r="Z771" s="9">
        <v>0</v>
      </c>
      <c r="AA771" s="8">
        <v>50.1</v>
      </c>
      <c r="AB771" s="9">
        <v>0</v>
      </c>
      <c r="AC771" s="9">
        <v>0</v>
      </c>
      <c r="AD771" s="4">
        <v>1550</v>
      </c>
      <c r="AE771" s="4">
        <v>153</v>
      </c>
      <c r="AF771" s="4">
        <v>131</v>
      </c>
      <c r="AG771" s="9">
        <v>9.23</v>
      </c>
      <c r="AH771" s="8">
        <v>34.5</v>
      </c>
      <c r="AI771" s="8">
        <v>15.7</v>
      </c>
      <c r="AJ771" s="9">
        <v>9.8</v>
      </c>
      <c r="AK771" s="9">
        <v>1.38</v>
      </c>
      <c r="AL771" s="10">
        <v>0</v>
      </c>
      <c r="AM771" s="9">
        <v>1.71</v>
      </c>
      <c r="AN771" s="4">
        <v>4620</v>
      </c>
      <c r="AO771" s="10">
        <v>0</v>
      </c>
      <c r="AP771" s="14">
        <v>40.7</v>
      </c>
      <c r="AQ771" s="14">
        <v>42.2</v>
      </c>
      <c r="AR771" s="14">
        <v>22.5</v>
      </c>
      <c r="AS771" s="14">
        <v>75.3</v>
      </c>
      <c r="AT771" s="10">
        <v>0</v>
      </c>
      <c r="AU771" s="10">
        <v>0</v>
      </c>
      <c r="AV771" s="10">
        <v>0</v>
      </c>
      <c r="AW771" s="10">
        <v>0</v>
      </c>
    </row>
    <row r="772" spans="1:49" s="16" customFormat="1" ht="12.75">
      <c r="A772" s="7" t="s">
        <v>365</v>
      </c>
      <c r="B772" s="4" t="s">
        <v>37</v>
      </c>
      <c r="C772" s="20" t="s">
        <v>83</v>
      </c>
      <c r="D772" s="8">
        <v>68</v>
      </c>
      <c r="E772" s="8">
        <v>20.1</v>
      </c>
      <c r="F772" s="8">
        <v>23.7</v>
      </c>
      <c r="G772" s="4">
        <v>0</v>
      </c>
      <c r="H772" s="7">
        <v>0</v>
      </c>
      <c r="I772" s="10">
        <v>8.97</v>
      </c>
      <c r="J772" s="7">
        <v>0</v>
      </c>
      <c r="K772" s="7">
        <v>0</v>
      </c>
      <c r="L772" s="11">
        <v>0.415</v>
      </c>
      <c r="M772" s="11">
        <v>0.585</v>
      </c>
      <c r="N772" s="7">
        <v>0</v>
      </c>
      <c r="O772" s="7">
        <v>0</v>
      </c>
      <c r="P772" s="10">
        <v>0</v>
      </c>
      <c r="Q772" s="25">
        <v>1.09</v>
      </c>
      <c r="R772" s="26">
        <v>1.5</v>
      </c>
      <c r="S772" s="27">
        <v>1.0625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7.66</v>
      </c>
      <c r="Z772" s="9">
        <v>0</v>
      </c>
      <c r="AA772" s="8">
        <v>52</v>
      </c>
      <c r="AB772" s="9">
        <v>0</v>
      </c>
      <c r="AC772" s="9">
        <v>0</v>
      </c>
      <c r="AD772" s="4">
        <v>1830</v>
      </c>
      <c r="AE772" s="4">
        <v>177</v>
      </c>
      <c r="AF772" s="4">
        <v>154</v>
      </c>
      <c r="AG772" s="9">
        <v>9.55</v>
      </c>
      <c r="AH772" s="8">
        <v>70.4</v>
      </c>
      <c r="AI772" s="8">
        <v>24.5</v>
      </c>
      <c r="AJ772" s="8">
        <v>15.7</v>
      </c>
      <c r="AK772" s="9">
        <v>1.87</v>
      </c>
      <c r="AL772" s="10">
        <v>0</v>
      </c>
      <c r="AM772" s="9">
        <v>1.87</v>
      </c>
      <c r="AN772" s="4">
        <v>9430</v>
      </c>
      <c r="AO772" s="10">
        <v>0</v>
      </c>
      <c r="AP772" s="14">
        <v>51.8</v>
      </c>
      <c r="AQ772" s="14">
        <v>68</v>
      </c>
      <c r="AR772" s="14">
        <v>28.9</v>
      </c>
      <c r="AS772" s="14">
        <v>87</v>
      </c>
      <c r="AT772" s="10">
        <v>0</v>
      </c>
      <c r="AU772" s="10">
        <v>0</v>
      </c>
      <c r="AV772" s="10">
        <v>0</v>
      </c>
      <c r="AW772" s="10">
        <v>0</v>
      </c>
    </row>
    <row r="773" spans="1:49" s="16" customFormat="1" ht="12.75">
      <c r="A773" s="7" t="s">
        <v>366</v>
      </c>
      <c r="B773" s="4" t="s">
        <v>37</v>
      </c>
      <c r="C773" s="20" t="s">
        <v>83</v>
      </c>
      <c r="D773" s="8">
        <v>76</v>
      </c>
      <c r="E773" s="8">
        <v>22.4</v>
      </c>
      <c r="F773" s="8">
        <v>23.9</v>
      </c>
      <c r="G773" s="4">
        <v>0</v>
      </c>
      <c r="H773" s="7">
        <v>0</v>
      </c>
      <c r="I773" s="10">
        <v>8.99</v>
      </c>
      <c r="J773" s="7">
        <v>0</v>
      </c>
      <c r="K773" s="7">
        <v>0</v>
      </c>
      <c r="L773" s="11">
        <v>0.44</v>
      </c>
      <c r="M773" s="11">
        <v>0.68</v>
      </c>
      <c r="N773" s="7">
        <v>0</v>
      </c>
      <c r="O773" s="7">
        <v>0</v>
      </c>
      <c r="P773" s="10">
        <v>0</v>
      </c>
      <c r="Q773" s="25">
        <v>1.18</v>
      </c>
      <c r="R773" s="26">
        <v>1.5625</v>
      </c>
      <c r="S773" s="27">
        <v>1.0625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6.61</v>
      </c>
      <c r="Z773" s="9">
        <v>0</v>
      </c>
      <c r="AA773" s="8">
        <v>49</v>
      </c>
      <c r="AB773" s="9">
        <v>0</v>
      </c>
      <c r="AC773" s="9">
        <v>0</v>
      </c>
      <c r="AD773" s="4">
        <v>2100</v>
      </c>
      <c r="AE773" s="4">
        <v>200</v>
      </c>
      <c r="AF773" s="4">
        <v>176</v>
      </c>
      <c r="AG773" s="9">
        <v>9.69</v>
      </c>
      <c r="AH773" s="8">
        <v>82.5</v>
      </c>
      <c r="AI773" s="8">
        <v>28.6</v>
      </c>
      <c r="AJ773" s="8">
        <v>18.4</v>
      </c>
      <c r="AK773" s="9">
        <v>1.92</v>
      </c>
      <c r="AL773" s="10">
        <v>0</v>
      </c>
      <c r="AM773" s="9">
        <v>2.68</v>
      </c>
      <c r="AN773" s="4">
        <v>11100</v>
      </c>
      <c r="AO773" s="10">
        <v>0</v>
      </c>
      <c r="AP773" s="14">
        <v>52.2</v>
      </c>
      <c r="AQ773" s="14">
        <v>79.8</v>
      </c>
      <c r="AR773" s="14">
        <v>33.8</v>
      </c>
      <c r="AS773" s="14">
        <v>98.9</v>
      </c>
      <c r="AT773" s="10">
        <v>0</v>
      </c>
      <c r="AU773" s="10">
        <v>0</v>
      </c>
      <c r="AV773" s="10">
        <v>0</v>
      </c>
      <c r="AW773" s="10">
        <v>0</v>
      </c>
    </row>
    <row r="774" spans="1:49" s="16" customFormat="1" ht="12.75">
      <c r="A774" s="7" t="s">
        <v>367</v>
      </c>
      <c r="B774" s="4" t="s">
        <v>37</v>
      </c>
      <c r="C774" s="20" t="s">
        <v>83</v>
      </c>
      <c r="D774" s="8">
        <v>84</v>
      </c>
      <c r="E774" s="8">
        <v>24.7</v>
      </c>
      <c r="F774" s="8">
        <v>24.1</v>
      </c>
      <c r="G774" s="4">
        <v>0</v>
      </c>
      <c r="H774" s="7">
        <v>0</v>
      </c>
      <c r="I774" s="10">
        <v>9.02</v>
      </c>
      <c r="J774" s="7">
        <v>0</v>
      </c>
      <c r="K774" s="7">
        <v>0</v>
      </c>
      <c r="L774" s="11">
        <v>0.47</v>
      </c>
      <c r="M774" s="11">
        <v>0.77</v>
      </c>
      <c r="N774" s="7">
        <v>0</v>
      </c>
      <c r="O774" s="7">
        <v>0</v>
      </c>
      <c r="P774" s="10">
        <v>0</v>
      </c>
      <c r="Q774" s="25">
        <v>1.27</v>
      </c>
      <c r="R774" s="26">
        <v>1.6875</v>
      </c>
      <c r="S774" s="27">
        <v>1.0625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5.86</v>
      </c>
      <c r="Z774" s="9">
        <v>0</v>
      </c>
      <c r="AA774" s="8">
        <v>45.9</v>
      </c>
      <c r="AB774" s="9">
        <v>0</v>
      </c>
      <c r="AC774" s="9">
        <v>0</v>
      </c>
      <c r="AD774" s="4">
        <v>2370</v>
      </c>
      <c r="AE774" s="4">
        <v>224</v>
      </c>
      <c r="AF774" s="4">
        <v>196</v>
      </c>
      <c r="AG774" s="9">
        <v>9.79</v>
      </c>
      <c r="AH774" s="8">
        <v>94.4</v>
      </c>
      <c r="AI774" s="8">
        <v>32.6</v>
      </c>
      <c r="AJ774" s="8">
        <v>20.9</v>
      </c>
      <c r="AK774" s="9">
        <v>1.95</v>
      </c>
      <c r="AL774" s="10">
        <v>0</v>
      </c>
      <c r="AM774" s="9">
        <v>3.7</v>
      </c>
      <c r="AN774" s="4">
        <v>12800</v>
      </c>
      <c r="AO774" s="10">
        <v>0</v>
      </c>
      <c r="AP774" s="14">
        <v>52.6</v>
      </c>
      <c r="AQ774" s="14">
        <v>91.3</v>
      </c>
      <c r="AR774" s="14">
        <v>38.4</v>
      </c>
      <c r="AS774" s="7">
        <v>111</v>
      </c>
      <c r="AT774" s="10">
        <v>0</v>
      </c>
      <c r="AU774" s="10">
        <v>0</v>
      </c>
      <c r="AV774" s="10">
        <v>0</v>
      </c>
      <c r="AW774" s="10">
        <v>0</v>
      </c>
    </row>
    <row r="775" spans="1:49" s="16" customFormat="1" ht="12.75">
      <c r="A775" s="7" t="s">
        <v>368</v>
      </c>
      <c r="B775" s="4" t="s">
        <v>37</v>
      </c>
      <c r="C775" s="20" t="s">
        <v>83</v>
      </c>
      <c r="D775" s="8">
        <v>94</v>
      </c>
      <c r="E775" s="8">
        <v>27.7</v>
      </c>
      <c r="F775" s="8">
        <v>24.3</v>
      </c>
      <c r="G775" s="4">
        <v>0</v>
      </c>
      <c r="H775" s="7">
        <v>0</v>
      </c>
      <c r="I775" s="10">
        <v>9.07</v>
      </c>
      <c r="J775" s="7">
        <v>0</v>
      </c>
      <c r="K775" s="7">
        <v>0</v>
      </c>
      <c r="L775" s="11">
        <v>0.515</v>
      </c>
      <c r="M775" s="11">
        <v>0.875</v>
      </c>
      <c r="N775" s="7">
        <v>0</v>
      </c>
      <c r="O775" s="7">
        <v>0</v>
      </c>
      <c r="P775" s="10">
        <v>0</v>
      </c>
      <c r="Q775" s="25">
        <v>1.38</v>
      </c>
      <c r="R775" s="26">
        <v>1.75</v>
      </c>
      <c r="S775" s="27">
        <v>1.0625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5.18</v>
      </c>
      <c r="Z775" s="9">
        <v>0</v>
      </c>
      <c r="AA775" s="8">
        <v>41.9</v>
      </c>
      <c r="AB775" s="9">
        <v>0</v>
      </c>
      <c r="AC775" s="9">
        <v>0</v>
      </c>
      <c r="AD775" s="4">
        <v>2700</v>
      </c>
      <c r="AE775" s="4">
        <v>254</v>
      </c>
      <c r="AF775" s="4">
        <v>222</v>
      </c>
      <c r="AG775" s="9">
        <v>9.87</v>
      </c>
      <c r="AH775" s="4">
        <v>109</v>
      </c>
      <c r="AI775" s="8">
        <v>37.5</v>
      </c>
      <c r="AJ775" s="8">
        <v>24</v>
      </c>
      <c r="AK775" s="9">
        <v>1.98</v>
      </c>
      <c r="AL775" s="10">
        <v>0</v>
      </c>
      <c r="AM775" s="9">
        <v>5.26</v>
      </c>
      <c r="AN775" s="4">
        <v>15000</v>
      </c>
      <c r="AO775" s="10">
        <v>0</v>
      </c>
      <c r="AP775" s="14">
        <v>53.1</v>
      </c>
      <c r="AQ775" s="7">
        <v>105</v>
      </c>
      <c r="AR775" s="14">
        <v>43.8</v>
      </c>
      <c r="AS775" s="7">
        <v>126</v>
      </c>
      <c r="AT775" s="10">
        <v>0</v>
      </c>
      <c r="AU775" s="10">
        <v>0</v>
      </c>
      <c r="AV775" s="10">
        <v>0</v>
      </c>
      <c r="AW775" s="10">
        <v>0</v>
      </c>
    </row>
    <row r="776" spans="1:49" s="16" customFormat="1" ht="12.75">
      <c r="A776" s="7" t="s">
        <v>369</v>
      </c>
      <c r="B776" s="4" t="s">
        <v>37</v>
      </c>
      <c r="C776" s="20" t="s">
        <v>83</v>
      </c>
      <c r="D776" s="4">
        <v>102</v>
      </c>
      <c r="E776" s="8">
        <v>30</v>
      </c>
      <c r="F776" s="8">
        <v>27.1</v>
      </c>
      <c r="G776" s="4">
        <v>0</v>
      </c>
      <c r="H776" s="7">
        <v>0</v>
      </c>
      <c r="I776" s="14">
        <v>10</v>
      </c>
      <c r="J776" s="7">
        <v>0</v>
      </c>
      <c r="K776" s="7">
        <v>0</v>
      </c>
      <c r="L776" s="11">
        <v>0.515</v>
      </c>
      <c r="M776" s="11">
        <v>0.83</v>
      </c>
      <c r="N776" s="7">
        <v>0</v>
      </c>
      <c r="O776" s="7">
        <v>0</v>
      </c>
      <c r="P776" s="10">
        <v>0</v>
      </c>
      <c r="Q776" s="25">
        <v>1.43</v>
      </c>
      <c r="R776" s="26">
        <v>1.75</v>
      </c>
      <c r="S776" s="27">
        <v>1.0625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6.03</v>
      </c>
      <c r="Z776" s="9">
        <v>0</v>
      </c>
      <c r="AA776" s="8">
        <v>47.1</v>
      </c>
      <c r="AB776" s="9">
        <v>0</v>
      </c>
      <c r="AC776" s="9">
        <v>0</v>
      </c>
      <c r="AD776" s="4">
        <v>3620</v>
      </c>
      <c r="AE776" s="4">
        <v>305</v>
      </c>
      <c r="AF776" s="4">
        <v>267</v>
      </c>
      <c r="AG776" s="8">
        <v>11</v>
      </c>
      <c r="AH776" s="4">
        <v>139</v>
      </c>
      <c r="AI776" s="8">
        <v>43.4</v>
      </c>
      <c r="AJ776" s="8">
        <v>27.8</v>
      </c>
      <c r="AK776" s="9">
        <v>2.15</v>
      </c>
      <c r="AL776" s="10">
        <v>0</v>
      </c>
      <c r="AM776" s="9">
        <v>5.28</v>
      </c>
      <c r="AN776" s="4">
        <v>24000</v>
      </c>
      <c r="AO776" s="10">
        <v>0</v>
      </c>
      <c r="AP776" s="14">
        <v>65.7</v>
      </c>
      <c r="AQ776" s="7">
        <v>136</v>
      </c>
      <c r="AR776" s="14">
        <v>51.7</v>
      </c>
      <c r="AS776" s="7">
        <v>151</v>
      </c>
      <c r="AT776" s="10">
        <v>0</v>
      </c>
      <c r="AU776" s="10">
        <v>0</v>
      </c>
      <c r="AV776" s="10">
        <v>0</v>
      </c>
      <c r="AW776" s="10">
        <v>0</v>
      </c>
    </row>
    <row r="777" spans="1:49" s="16" customFormat="1" ht="12.75">
      <c r="A777" s="7" t="s">
        <v>370</v>
      </c>
      <c r="B777" s="4" t="s">
        <v>37</v>
      </c>
      <c r="C777" s="20" t="s">
        <v>83</v>
      </c>
      <c r="D777" s="4">
        <v>114</v>
      </c>
      <c r="E777" s="8">
        <v>33.5</v>
      </c>
      <c r="F777" s="8">
        <v>27.3</v>
      </c>
      <c r="G777" s="4">
        <v>0</v>
      </c>
      <c r="H777" s="7">
        <v>0</v>
      </c>
      <c r="I777" s="14">
        <v>10.1</v>
      </c>
      <c r="J777" s="7">
        <v>0</v>
      </c>
      <c r="K777" s="7">
        <v>0</v>
      </c>
      <c r="L777" s="11">
        <v>0.57</v>
      </c>
      <c r="M777" s="11">
        <v>0.93</v>
      </c>
      <c r="N777" s="7">
        <v>0</v>
      </c>
      <c r="O777" s="7">
        <v>0</v>
      </c>
      <c r="P777" s="10">
        <v>0</v>
      </c>
      <c r="Q777" s="25">
        <v>1.53</v>
      </c>
      <c r="R777" s="26">
        <v>1.8125</v>
      </c>
      <c r="S777" s="27">
        <v>1.125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5.41</v>
      </c>
      <c r="Z777" s="9">
        <v>0</v>
      </c>
      <c r="AA777" s="8">
        <v>42.5</v>
      </c>
      <c r="AB777" s="9">
        <v>0</v>
      </c>
      <c r="AC777" s="9">
        <v>0</v>
      </c>
      <c r="AD777" s="4">
        <v>4080</v>
      </c>
      <c r="AE777" s="4">
        <v>343</v>
      </c>
      <c r="AF777" s="4">
        <v>299</v>
      </c>
      <c r="AG777" s="8">
        <v>11</v>
      </c>
      <c r="AH777" s="4">
        <v>159</v>
      </c>
      <c r="AI777" s="8">
        <v>49.3</v>
      </c>
      <c r="AJ777" s="8">
        <v>31.5</v>
      </c>
      <c r="AK777" s="9">
        <v>2.18</v>
      </c>
      <c r="AL777" s="10">
        <v>0</v>
      </c>
      <c r="AM777" s="9">
        <v>7.33</v>
      </c>
      <c r="AN777" s="4">
        <v>27600</v>
      </c>
      <c r="AO777" s="10">
        <v>0</v>
      </c>
      <c r="AP777" s="14">
        <v>66.6</v>
      </c>
      <c r="AQ777" s="7">
        <v>156</v>
      </c>
      <c r="AR777" s="14">
        <v>58.4</v>
      </c>
      <c r="AS777" s="7">
        <v>170</v>
      </c>
      <c r="AT777" s="10">
        <v>0</v>
      </c>
      <c r="AU777" s="10">
        <v>0</v>
      </c>
      <c r="AV777" s="10">
        <v>0</v>
      </c>
      <c r="AW777" s="10">
        <v>0</v>
      </c>
    </row>
    <row r="778" spans="1:49" s="16" customFormat="1" ht="12.75">
      <c r="A778" s="7" t="s">
        <v>371</v>
      </c>
      <c r="B778" s="4" t="s">
        <v>37</v>
      </c>
      <c r="C778" s="20" t="s">
        <v>83</v>
      </c>
      <c r="D778" s="4">
        <v>129</v>
      </c>
      <c r="E778" s="8">
        <v>37.8</v>
      </c>
      <c r="F778" s="8">
        <v>27.6</v>
      </c>
      <c r="G778" s="4">
        <v>0</v>
      </c>
      <c r="H778" s="7">
        <v>0</v>
      </c>
      <c r="I778" s="14">
        <v>10</v>
      </c>
      <c r="J778" s="7">
        <v>0</v>
      </c>
      <c r="K778" s="7">
        <v>0</v>
      </c>
      <c r="L778" s="11">
        <v>0.61</v>
      </c>
      <c r="M778" s="10">
        <v>1.1</v>
      </c>
      <c r="N778" s="7">
        <v>0</v>
      </c>
      <c r="O778" s="7">
        <v>0</v>
      </c>
      <c r="P778" s="10">
        <v>0</v>
      </c>
      <c r="Q778" s="25">
        <v>1.7</v>
      </c>
      <c r="R778" s="26">
        <v>2</v>
      </c>
      <c r="S778" s="27">
        <v>1.125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4.55</v>
      </c>
      <c r="Z778" s="9">
        <v>0</v>
      </c>
      <c r="AA778" s="8">
        <v>39.7</v>
      </c>
      <c r="AB778" s="9">
        <v>0</v>
      </c>
      <c r="AC778" s="9">
        <v>0</v>
      </c>
      <c r="AD778" s="4">
        <v>4760</v>
      </c>
      <c r="AE778" s="4">
        <v>395</v>
      </c>
      <c r="AF778" s="4">
        <v>345</v>
      </c>
      <c r="AG778" s="8">
        <v>11.2</v>
      </c>
      <c r="AH778" s="4">
        <v>184</v>
      </c>
      <c r="AI778" s="8">
        <v>57.6</v>
      </c>
      <c r="AJ778" s="8">
        <v>36.8</v>
      </c>
      <c r="AK778" s="9">
        <v>2.21</v>
      </c>
      <c r="AL778" s="10">
        <v>0</v>
      </c>
      <c r="AM778" s="8">
        <v>11.1</v>
      </c>
      <c r="AN778" s="4">
        <v>32500</v>
      </c>
      <c r="AO778" s="10">
        <v>0</v>
      </c>
      <c r="AP778" s="14">
        <v>66.3</v>
      </c>
      <c r="AQ778" s="7">
        <v>182</v>
      </c>
      <c r="AR778" s="14">
        <v>68.4</v>
      </c>
      <c r="AS778" s="7">
        <v>195</v>
      </c>
      <c r="AT778" s="10">
        <v>0</v>
      </c>
      <c r="AU778" s="10">
        <v>0</v>
      </c>
      <c r="AV778" s="10">
        <v>0</v>
      </c>
      <c r="AW778" s="10">
        <v>0</v>
      </c>
    </row>
    <row r="779" spans="1:49" s="16" customFormat="1" ht="12.75">
      <c r="A779" s="7" t="s">
        <v>372</v>
      </c>
      <c r="B779" s="4" t="s">
        <v>37</v>
      </c>
      <c r="C779" s="20" t="s">
        <v>83</v>
      </c>
      <c r="D779" s="4">
        <v>146</v>
      </c>
      <c r="E779" s="8">
        <v>43.1</v>
      </c>
      <c r="F779" s="8">
        <v>27.4</v>
      </c>
      <c r="G779" s="4">
        <v>0</v>
      </c>
      <c r="H779" s="7">
        <v>0</v>
      </c>
      <c r="I779" s="14">
        <v>14</v>
      </c>
      <c r="J779" s="7">
        <v>0</v>
      </c>
      <c r="K779" s="7">
        <v>0</v>
      </c>
      <c r="L779" s="11">
        <v>0.605</v>
      </c>
      <c r="M779" s="11">
        <v>0.975</v>
      </c>
      <c r="N779" s="7">
        <v>0</v>
      </c>
      <c r="O779" s="7">
        <v>0</v>
      </c>
      <c r="P779" s="10">
        <v>0</v>
      </c>
      <c r="Q779" s="25">
        <v>1.76</v>
      </c>
      <c r="R779" s="26">
        <v>1.875</v>
      </c>
      <c r="S779" s="27">
        <v>1.125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7.16</v>
      </c>
      <c r="Z779" s="9">
        <v>0</v>
      </c>
      <c r="AA779" s="8">
        <v>39.4</v>
      </c>
      <c r="AB779" s="9">
        <v>0</v>
      </c>
      <c r="AC779" s="9">
        <v>0</v>
      </c>
      <c r="AD779" s="4">
        <v>5660</v>
      </c>
      <c r="AE779" s="4">
        <v>464</v>
      </c>
      <c r="AF779" s="4">
        <v>414</v>
      </c>
      <c r="AG779" s="8">
        <v>11.5</v>
      </c>
      <c r="AH779" s="4">
        <v>443</v>
      </c>
      <c r="AI779" s="8">
        <v>97.7</v>
      </c>
      <c r="AJ779" s="8">
        <v>63.5</v>
      </c>
      <c r="AK779" s="9">
        <v>3.2</v>
      </c>
      <c r="AL779" s="10">
        <v>0</v>
      </c>
      <c r="AM779" s="8">
        <v>11.3</v>
      </c>
      <c r="AN779" s="4">
        <v>77200</v>
      </c>
      <c r="AO779" s="10">
        <v>0</v>
      </c>
      <c r="AP779" s="14">
        <v>92.5</v>
      </c>
      <c r="AQ779" s="7">
        <v>316</v>
      </c>
      <c r="AR779" s="14">
        <v>86.3</v>
      </c>
      <c r="AS779" s="7">
        <v>229</v>
      </c>
      <c r="AT779" s="10">
        <v>0</v>
      </c>
      <c r="AU779" s="10">
        <v>0</v>
      </c>
      <c r="AV779" s="10">
        <v>0</v>
      </c>
      <c r="AW779" s="10">
        <v>0</v>
      </c>
    </row>
    <row r="780" spans="1:49" s="16" customFormat="1" ht="12.75">
      <c r="A780" s="7" t="s">
        <v>373</v>
      </c>
      <c r="B780" s="4" t="s">
        <v>37</v>
      </c>
      <c r="C780" s="20" t="s">
        <v>83</v>
      </c>
      <c r="D780" s="4">
        <v>161</v>
      </c>
      <c r="E780" s="8">
        <v>47.6</v>
      </c>
      <c r="F780" s="8">
        <v>27.6</v>
      </c>
      <c r="G780" s="4">
        <v>0</v>
      </c>
      <c r="H780" s="7">
        <v>0</v>
      </c>
      <c r="I780" s="14">
        <v>14</v>
      </c>
      <c r="J780" s="7">
        <v>0</v>
      </c>
      <c r="K780" s="7">
        <v>0</v>
      </c>
      <c r="L780" s="11">
        <v>0.66</v>
      </c>
      <c r="M780" s="10">
        <v>1.08</v>
      </c>
      <c r="N780" s="7">
        <v>0</v>
      </c>
      <c r="O780" s="7">
        <v>0</v>
      </c>
      <c r="P780" s="10">
        <v>0</v>
      </c>
      <c r="Q780" s="25">
        <v>1.87</v>
      </c>
      <c r="R780" s="26">
        <v>2</v>
      </c>
      <c r="S780" s="27">
        <v>1.1875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6.49</v>
      </c>
      <c r="Z780" s="9">
        <v>0</v>
      </c>
      <c r="AA780" s="8">
        <v>36.1</v>
      </c>
      <c r="AB780" s="9">
        <v>0</v>
      </c>
      <c r="AC780" s="9">
        <v>0</v>
      </c>
      <c r="AD780" s="4">
        <v>6310</v>
      </c>
      <c r="AE780" s="4">
        <v>515</v>
      </c>
      <c r="AF780" s="4">
        <v>458</v>
      </c>
      <c r="AG780" s="8">
        <v>11.5</v>
      </c>
      <c r="AH780" s="4">
        <v>497</v>
      </c>
      <c r="AI780" s="4">
        <v>109</v>
      </c>
      <c r="AJ780" s="8">
        <v>70.9</v>
      </c>
      <c r="AK780" s="9">
        <v>3.23</v>
      </c>
      <c r="AL780" s="10">
        <v>0</v>
      </c>
      <c r="AM780" s="8">
        <v>15.1</v>
      </c>
      <c r="AN780" s="4">
        <v>87300</v>
      </c>
      <c r="AO780" s="10">
        <v>0</v>
      </c>
      <c r="AP780" s="14">
        <v>92.8</v>
      </c>
      <c r="AQ780" s="7">
        <v>351</v>
      </c>
      <c r="AR780" s="14">
        <v>95.5</v>
      </c>
      <c r="AS780" s="7">
        <v>254</v>
      </c>
      <c r="AT780" s="10">
        <v>0</v>
      </c>
      <c r="AU780" s="10">
        <v>0</v>
      </c>
      <c r="AV780" s="10">
        <v>0</v>
      </c>
      <c r="AW780" s="10">
        <v>0</v>
      </c>
    </row>
    <row r="781" spans="1:49" s="16" customFormat="1" ht="12.75">
      <c r="A781" s="7" t="s">
        <v>374</v>
      </c>
      <c r="B781" s="4" t="s">
        <v>37</v>
      </c>
      <c r="C781" s="20" t="s">
        <v>83</v>
      </c>
      <c r="D781" s="4">
        <v>178</v>
      </c>
      <c r="E781" s="8">
        <v>52.5</v>
      </c>
      <c r="F781" s="8">
        <v>27.8</v>
      </c>
      <c r="G781" s="4">
        <v>0</v>
      </c>
      <c r="H781" s="7">
        <v>0</v>
      </c>
      <c r="I781" s="14">
        <v>14.1</v>
      </c>
      <c r="J781" s="7">
        <v>0</v>
      </c>
      <c r="K781" s="7">
        <v>0</v>
      </c>
      <c r="L781" s="11">
        <v>0.725</v>
      </c>
      <c r="M781" s="10">
        <v>1.19</v>
      </c>
      <c r="N781" s="7">
        <v>0</v>
      </c>
      <c r="O781" s="7">
        <v>0</v>
      </c>
      <c r="P781" s="10">
        <v>0</v>
      </c>
      <c r="Q781" s="25">
        <v>1.98</v>
      </c>
      <c r="R781" s="26">
        <v>2.0625</v>
      </c>
      <c r="S781" s="27">
        <v>1.1875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5.92</v>
      </c>
      <c r="Z781" s="9">
        <v>0</v>
      </c>
      <c r="AA781" s="8">
        <v>32.9</v>
      </c>
      <c r="AB781" s="9">
        <v>0</v>
      </c>
      <c r="AC781" s="9">
        <v>0</v>
      </c>
      <c r="AD781" s="4">
        <v>7020</v>
      </c>
      <c r="AE781" s="4">
        <v>570</v>
      </c>
      <c r="AF781" s="4">
        <v>505</v>
      </c>
      <c r="AG781" s="8">
        <v>11.6</v>
      </c>
      <c r="AH781" s="4">
        <v>555</v>
      </c>
      <c r="AI781" s="4">
        <v>122</v>
      </c>
      <c r="AJ781" s="8">
        <v>78.8</v>
      </c>
      <c r="AK781" s="9">
        <v>3.25</v>
      </c>
      <c r="AL781" s="10">
        <v>0</v>
      </c>
      <c r="AM781" s="8">
        <v>20.1</v>
      </c>
      <c r="AN781" s="4">
        <v>98400</v>
      </c>
      <c r="AO781" s="10">
        <v>0</v>
      </c>
      <c r="AP781" s="14">
        <v>93.8</v>
      </c>
      <c r="AQ781" s="7">
        <v>393</v>
      </c>
      <c r="AR781" s="7">
        <v>106</v>
      </c>
      <c r="AS781" s="7">
        <v>282</v>
      </c>
      <c r="AT781" s="10">
        <v>0</v>
      </c>
      <c r="AU781" s="10">
        <v>0</v>
      </c>
      <c r="AV781" s="10">
        <v>0</v>
      </c>
      <c r="AW781" s="10">
        <v>0</v>
      </c>
    </row>
    <row r="782" spans="1:49" s="16" customFormat="1" ht="12.75">
      <c r="A782" s="7" t="s">
        <v>375</v>
      </c>
      <c r="B782" s="4" t="s">
        <v>37</v>
      </c>
      <c r="C782" s="20" t="s">
        <v>83</v>
      </c>
      <c r="D782" s="4">
        <v>194</v>
      </c>
      <c r="E782" s="8">
        <v>57.2</v>
      </c>
      <c r="F782" s="8">
        <v>28.1</v>
      </c>
      <c r="G782" s="4">
        <v>0</v>
      </c>
      <c r="H782" s="7">
        <v>0</v>
      </c>
      <c r="I782" s="14">
        <v>14</v>
      </c>
      <c r="J782" s="7">
        <v>0</v>
      </c>
      <c r="K782" s="7">
        <v>0</v>
      </c>
      <c r="L782" s="11">
        <v>0.75</v>
      </c>
      <c r="M782" s="10">
        <v>1.34</v>
      </c>
      <c r="N782" s="7">
        <v>0</v>
      </c>
      <c r="O782" s="7">
        <v>0</v>
      </c>
      <c r="P782" s="10">
        <v>0</v>
      </c>
      <c r="Q782" s="25">
        <v>2.13</v>
      </c>
      <c r="R782" s="26">
        <v>2.25</v>
      </c>
      <c r="S782" s="27">
        <v>1.1875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5.24</v>
      </c>
      <c r="Z782" s="9">
        <v>0</v>
      </c>
      <c r="AA782" s="8">
        <v>31.8</v>
      </c>
      <c r="AB782" s="9">
        <v>0</v>
      </c>
      <c r="AC782" s="9">
        <v>0</v>
      </c>
      <c r="AD782" s="4">
        <v>7860</v>
      </c>
      <c r="AE782" s="4">
        <v>631</v>
      </c>
      <c r="AF782" s="4">
        <v>559</v>
      </c>
      <c r="AG782" s="8">
        <v>11.7</v>
      </c>
      <c r="AH782" s="4">
        <v>619</v>
      </c>
      <c r="AI782" s="4">
        <v>136</v>
      </c>
      <c r="AJ782" s="8">
        <v>88.1</v>
      </c>
      <c r="AK782" s="9">
        <v>3.29</v>
      </c>
      <c r="AL782" s="10">
        <v>0</v>
      </c>
      <c r="AM782" s="8">
        <v>27.1</v>
      </c>
      <c r="AN782" s="4">
        <v>111000</v>
      </c>
      <c r="AO782" s="10">
        <v>0</v>
      </c>
      <c r="AP782" s="14">
        <v>93.7</v>
      </c>
      <c r="AQ782" s="7">
        <v>439</v>
      </c>
      <c r="AR782" s="7">
        <v>119</v>
      </c>
      <c r="AS782" s="7">
        <v>312</v>
      </c>
      <c r="AT782" s="10">
        <v>0</v>
      </c>
      <c r="AU782" s="10">
        <v>0</v>
      </c>
      <c r="AV782" s="10">
        <v>0</v>
      </c>
      <c r="AW782" s="10">
        <v>0</v>
      </c>
    </row>
    <row r="783" spans="1:49" s="16" customFormat="1" ht="12.75">
      <c r="A783" s="7" t="s">
        <v>376</v>
      </c>
      <c r="B783" s="4" t="s">
        <v>37</v>
      </c>
      <c r="C783" s="20" t="s">
        <v>83</v>
      </c>
      <c r="D783" s="4">
        <v>217</v>
      </c>
      <c r="E783" s="8">
        <v>64</v>
      </c>
      <c r="F783" s="8">
        <v>28.4</v>
      </c>
      <c r="G783" s="4">
        <v>0</v>
      </c>
      <c r="H783" s="7">
        <v>0</v>
      </c>
      <c r="I783" s="14">
        <v>14.1</v>
      </c>
      <c r="J783" s="7">
        <v>0</v>
      </c>
      <c r="K783" s="7">
        <v>0</v>
      </c>
      <c r="L783" s="11">
        <v>0.83</v>
      </c>
      <c r="M783" s="10">
        <v>1.5</v>
      </c>
      <c r="N783" s="7">
        <v>0</v>
      </c>
      <c r="O783" s="7">
        <v>0</v>
      </c>
      <c r="P783" s="10">
        <v>0</v>
      </c>
      <c r="Q783" s="25">
        <v>2.29</v>
      </c>
      <c r="R783" s="26">
        <v>2.375</v>
      </c>
      <c r="S783" s="27">
        <v>1.25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4.71</v>
      </c>
      <c r="Z783" s="9">
        <v>0</v>
      </c>
      <c r="AA783" s="8">
        <v>28.7</v>
      </c>
      <c r="AB783" s="9">
        <v>0</v>
      </c>
      <c r="AC783" s="9">
        <v>0</v>
      </c>
      <c r="AD783" s="4">
        <v>8910</v>
      </c>
      <c r="AE783" s="4">
        <v>711</v>
      </c>
      <c r="AF783" s="4">
        <v>627</v>
      </c>
      <c r="AG783" s="8">
        <v>11.8</v>
      </c>
      <c r="AH783" s="4">
        <v>704</v>
      </c>
      <c r="AI783" s="4">
        <v>154</v>
      </c>
      <c r="AJ783" s="4">
        <v>100</v>
      </c>
      <c r="AK783" s="9">
        <v>3.32</v>
      </c>
      <c r="AL783" s="10">
        <v>0</v>
      </c>
      <c r="AM783" s="8">
        <v>37.6</v>
      </c>
      <c r="AN783" s="4">
        <v>128000</v>
      </c>
      <c r="AO783" s="10">
        <v>0</v>
      </c>
      <c r="AP783" s="14">
        <v>94.8</v>
      </c>
      <c r="AQ783" s="7">
        <v>501</v>
      </c>
      <c r="AR783" s="7">
        <v>134</v>
      </c>
      <c r="AS783" s="7">
        <v>351</v>
      </c>
      <c r="AT783" s="10">
        <v>0</v>
      </c>
      <c r="AU783" s="10">
        <v>0</v>
      </c>
      <c r="AV783" s="10">
        <v>0</v>
      </c>
      <c r="AW783" s="10">
        <v>0</v>
      </c>
    </row>
    <row r="784" spans="1:49" s="16" customFormat="1" ht="12.75">
      <c r="A784" s="7" t="s">
        <v>377</v>
      </c>
      <c r="B784" s="4" t="s">
        <v>37</v>
      </c>
      <c r="C784" s="20" t="s">
        <v>83</v>
      </c>
      <c r="D784" s="4">
        <v>235</v>
      </c>
      <c r="E784" s="8">
        <v>69.4</v>
      </c>
      <c r="F784" s="8">
        <v>28.7</v>
      </c>
      <c r="G784" s="4">
        <v>0</v>
      </c>
      <c r="H784" s="7">
        <v>0</v>
      </c>
      <c r="I784" s="14">
        <v>14.2</v>
      </c>
      <c r="J784" s="7">
        <v>0</v>
      </c>
      <c r="K784" s="7">
        <v>0</v>
      </c>
      <c r="L784" s="11">
        <v>0.91</v>
      </c>
      <c r="M784" s="10">
        <v>1.61</v>
      </c>
      <c r="N784" s="7">
        <v>0</v>
      </c>
      <c r="O784" s="7">
        <v>0</v>
      </c>
      <c r="P784" s="10">
        <v>0</v>
      </c>
      <c r="Q784" s="25">
        <v>2.4</v>
      </c>
      <c r="R784" s="26">
        <v>2.5</v>
      </c>
      <c r="S784" s="27">
        <v>1.3125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4.41</v>
      </c>
      <c r="Z784" s="9">
        <v>0</v>
      </c>
      <c r="AA784" s="8">
        <v>26.2</v>
      </c>
      <c r="AB784" s="9">
        <v>0</v>
      </c>
      <c r="AC784" s="9">
        <v>0</v>
      </c>
      <c r="AD784" s="4">
        <v>9700</v>
      </c>
      <c r="AE784" s="4">
        <v>772</v>
      </c>
      <c r="AF784" s="4">
        <v>677</v>
      </c>
      <c r="AG784" s="8">
        <v>11.8</v>
      </c>
      <c r="AH784" s="4">
        <v>769</v>
      </c>
      <c r="AI784" s="4">
        <v>168</v>
      </c>
      <c r="AJ784" s="4">
        <v>108</v>
      </c>
      <c r="AK784" s="9">
        <v>3.33</v>
      </c>
      <c r="AL784" s="10">
        <v>0</v>
      </c>
      <c r="AM784" s="8">
        <v>47</v>
      </c>
      <c r="AN784" s="4">
        <v>141000</v>
      </c>
      <c r="AO784" s="10">
        <v>0</v>
      </c>
      <c r="AP784" s="14">
        <v>96.2</v>
      </c>
      <c r="AQ784" s="7">
        <v>550</v>
      </c>
      <c r="AR784" s="7">
        <v>145</v>
      </c>
      <c r="AS784" s="7">
        <v>384</v>
      </c>
      <c r="AT784" s="10">
        <v>0</v>
      </c>
      <c r="AU784" s="10">
        <v>0</v>
      </c>
      <c r="AV784" s="10">
        <v>0</v>
      </c>
      <c r="AW784" s="10">
        <v>0</v>
      </c>
    </row>
    <row r="785" spans="1:49" s="16" customFormat="1" ht="12.75">
      <c r="A785" s="7" t="s">
        <v>378</v>
      </c>
      <c r="B785" s="4" t="s">
        <v>37</v>
      </c>
      <c r="C785" s="20" t="s">
        <v>83</v>
      </c>
      <c r="D785" s="4">
        <v>258</v>
      </c>
      <c r="E785" s="8">
        <v>76</v>
      </c>
      <c r="F785" s="8">
        <v>29</v>
      </c>
      <c r="G785" s="4">
        <v>0</v>
      </c>
      <c r="H785" s="7">
        <v>0</v>
      </c>
      <c r="I785" s="14">
        <v>14.3</v>
      </c>
      <c r="J785" s="7">
        <v>0</v>
      </c>
      <c r="K785" s="7">
        <v>0</v>
      </c>
      <c r="L785" s="11">
        <v>0.98</v>
      </c>
      <c r="M785" s="10">
        <v>1.77</v>
      </c>
      <c r="N785" s="7">
        <v>0</v>
      </c>
      <c r="O785" s="7">
        <v>0</v>
      </c>
      <c r="P785" s="10">
        <v>0</v>
      </c>
      <c r="Q785" s="25">
        <v>2.56</v>
      </c>
      <c r="R785" s="26">
        <v>2.6875</v>
      </c>
      <c r="S785" s="27">
        <v>1.3125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4.03</v>
      </c>
      <c r="Z785" s="9">
        <v>0</v>
      </c>
      <c r="AA785" s="8">
        <v>24.4</v>
      </c>
      <c r="AB785" s="9">
        <v>0</v>
      </c>
      <c r="AC785" s="9">
        <v>0</v>
      </c>
      <c r="AD785" s="4">
        <v>10800</v>
      </c>
      <c r="AE785" s="4">
        <v>852</v>
      </c>
      <c r="AF785" s="4">
        <v>745</v>
      </c>
      <c r="AG785" s="8">
        <v>11.9</v>
      </c>
      <c r="AH785" s="4">
        <v>859</v>
      </c>
      <c r="AI785" s="4">
        <v>187</v>
      </c>
      <c r="AJ785" s="4">
        <v>120</v>
      </c>
      <c r="AK785" s="9">
        <v>3.36</v>
      </c>
      <c r="AL785" s="10">
        <v>0</v>
      </c>
      <c r="AM785" s="8">
        <v>61.6</v>
      </c>
      <c r="AN785" s="4">
        <v>159000</v>
      </c>
      <c r="AO785" s="10">
        <v>0</v>
      </c>
      <c r="AP785" s="14">
        <v>97.3</v>
      </c>
      <c r="AQ785" s="7">
        <v>616</v>
      </c>
      <c r="AR785" s="7">
        <v>160</v>
      </c>
      <c r="AS785" s="7">
        <v>424</v>
      </c>
      <c r="AT785" s="10">
        <v>0</v>
      </c>
      <c r="AU785" s="10">
        <v>0</v>
      </c>
      <c r="AV785" s="10">
        <v>0</v>
      </c>
      <c r="AW785" s="10">
        <v>0</v>
      </c>
    </row>
    <row r="786" spans="1:49" s="16" customFormat="1" ht="12.75">
      <c r="A786" s="7" t="s">
        <v>379</v>
      </c>
      <c r="B786" s="4" t="s">
        <v>37</v>
      </c>
      <c r="C786" s="20" t="s">
        <v>46</v>
      </c>
      <c r="D786" s="4">
        <v>281</v>
      </c>
      <c r="E786" s="8">
        <v>82.9</v>
      </c>
      <c r="F786" s="8">
        <v>29.3</v>
      </c>
      <c r="G786" s="4">
        <v>0</v>
      </c>
      <c r="H786" s="7">
        <v>0</v>
      </c>
      <c r="I786" s="14">
        <v>14.4</v>
      </c>
      <c r="J786" s="7">
        <v>0</v>
      </c>
      <c r="K786" s="7">
        <v>0</v>
      </c>
      <c r="L786" s="10">
        <v>1.06</v>
      </c>
      <c r="M786" s="10">
        <v>1.93</v>
      </c>
      <c r="N786" s="7">
        <v>0</v>
      </c>
      <c r="O786" s="7">
        <v>0</v>
      </c>
      <c r="P786" s="10">
        <v>0</v>
      </c>
      <c r="Q786" s="25">
        <v>2.72</v>
      </c>
      <c r="R786" s="26">
        <v>2.8125</v>
      </c>
      <c r="S786" s="27">
        <v>1.375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3.72</v>
      </c>
      <c r="Z786" s="9">
        <v>0</v>
      </c>
      <c r="AA786" s="8">
        <v>22.5</v>
      </c>
      <c r="AB786" s="9">
        <v>0</v>
      </c>
      <c r="AC786" s="9">
        <v>0</v>
      </c>
      <c r="AD786" s="4">
        <v>11900</v>
      </c>
      <c r="AE786" s="4">
        <v>936</v>
      </c>
      <c r="AF786" s="4">
        <v>814</v>
      </c>
      <c r="AG786" s="8">
        <v>12</v>
      </c>
      <c r="AH786" s="4">
        <v>953</v>
      </c>
      <c r="AI786" s="4">
        <v>206</v>
      </c>
      <c r="AJ786" s="4">
        <v>133</v>
      </c>
      <c r="AK786" s="9">
        <v>3.39</v>
      </c>
      <c r="AL786" s="10">
        <v>0</v>
      </c>
      <c r="AM786" s="8">
        <v>79.5</v>
      </c>
      <c r="AN786" s="4">
        <v>178000</v>
      </c>
      <c r="AO786" s="10">
        <v>0</v>
      </c>
      <c r="AP786" s="14">
        <v>98.5</v>
      </c>
      <c r="AQ786" s="7">
        <v>685</v>
      </c>
      <c r="AR786" s="7">
        <v>176</v>
      </c>
      <c r="AS786" s="7">
        <v>466</v>
      </c>
      <c r="AT786" s="10">
        <v>0</v>
      </c>
      <c r="AU786" s="10">
        <v>0</v>
      </c>
      <c r="AV786" s="10">
        <v>0</v>
      </c>
      <c r="AW786" s="10">
        <v>0</v>
      </c>
    </row>
    <row r="787" spans="1:49" s="16" customFormat="1" ht="12.75">
      <c r="A787" s="7" t="s">
        <v>380</v>
      </c>
      <c r="B787" s="4" t="s">
        <v>37</v>
      </c>
      <c r="C787" s="20" t="s">
        <v>46</v>
      </c>
      <c r="D787" s="4">
        <v>307</v>
      </c>
      <c r="E787" s="8">
        <v>90.4</v>
      </c>
      <c r="F787" s="8">
        <v>29.6</v>
      </c>
      <c r="G787" s="4">
        <v>0</v>
      </c>
      <c r="H787" s="7">
        <v>0</v>
      </c>
      <c r="I787" s="14">
        <v>14.4</v>
      </c>
      <c r="J787" s="7">
        <v>0</v>
      </c>
      <c r="K787" s="7">
        <v>0</v>
      </c>
      <c r="L787" s="10">
        <v>1.16</v>
      </c>
      <c r="M787" s="10">
        <v>2.09</v>
      </c>
      <c r="N787" s="7">
        <v>0</v>
      </c>
      <c r="O787" s="7">
        <v>0</v>
      </c>
      <c r="P787" s="10">
        <v>0</v>
      </c>
      <c r="Q787" s="25">
        <v>2.88</v>
      </c>
      <c r="R787" s="26">
        <v>3</v>
      </c>
      <c r="S787" s="27">
        <v>1.4375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3.46</v>
      </c>
      <c r="Z787" s="9">
        <v>0</v>
      </c>
      <c r="AA787" s="8">
        <v>20.6</v>
      </c>
      <c r="AB787" s="9">
        <v>0</v>
      </c>
      <c r="AC787" s="9">
        <v>0</v>
      </c>
      <c r="AD787" s="4">
        <v>13100</v>
      </c>
      <c r="AE787" s="4">
        <v>1030</v>
      </c>
      <c r="AF787" s="4">
        <v>887</v>
      </c>
      <c r="AG787" s="8">
        <v>12</v>
      </c>
      <c r="AH787" s="4">
        <v>1050</v>
      </c>
      <c r="AI787" s="4">
        <v>227</v>
      </c>
      <c r="AJ787" s="4">
        <v>146</v>
      </c>
      <c r="AK787" s="9">
        <v>3.41</v>
      </c>
      <c r="AL787" s="10">
        <v>0</v>
      </c>
      <c r="AM787" s="4">
        <v>101</v>
      </c>
      <c r="AN787" s="4">
        <v>199000</v>
      </c>
      <c r="AO787" s="10">
        <v>0</v>
      </c>
      <c r="AP787" s="14">
        <v>99</v>
      </c>
      <c r="AQ787" s="7">
        <v>745</v>
      </c>
      <c r="AR787" s="7">
        <v>190</v>
      </c>
      <c r="AS787" s="7">
        <v>508</v>
      </c>
      <c r="AT787" s="10">
        <v>0</v>
      </c>
      <c r="AU787" s="10">
        <v>0</v>
      </c>
      <c r="AV787" s="10">
        <v>0</v>
      </c>
      <c r="AW787" s="10">
        <v>0</v>
      </c>
    </row>
    <row r="788" spans="1:49" s="16" customFormat="1" ht="12.75">
      <c r="A788" s="7" t="s">
        <v>381</v>
      </c>
      <c r="B788" s="4" t="s">
        <v>37</v>
      </c>
      <c r="C788" s="20" t="s">
        <v>46</v>
      </c>
      <c r="D788" s="4">
        <v>336</v>
      </c>
      <c r="E788" s="8">
        <v>98.9</v>
      </c>
      <c r="F788" s="8">
        <v>30</v>
      </c>
      <c r="G788" s="4">
        <v>0</v>
      </c>
      <c r="H788" s="7">
        <v>0</v>
      </c>
      <c r="I788" s="14">
        <v>14.6</v>
      </c>
      <c r="J788" s="7">
        <v>0</v>
      </c>
      <c r="K788" s="7">
        <v>0</v>
      </c>
      <c r="L788" s="10">
        <v>1.26</v>
      </c>
      <c r="M788" s="10">
        <v>2.28</v>
      </c>
      <c r="N788" s="7">
        <v>0</v>
      </c>
      <c r="O788" s="7">
        <v>0</v>
      </c>
      <c r="P788" s="10">
        <v>0</v>
      </c>
      <c r="Q788" s="25">
        <v>3.07</v>
      </c>
      <c r="R788" s="26">
        <v>3.1875</v>
      </c>
      <c r="S788" s="27">
        <v>1.4375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3.19</v>
      </c>
      <c r="Z788" s="9">
        <v>0</v>
      </c>
      <c r="AA788" s="8">
        <v>18.9</v>
      </c>
      <c r="AB788" s="9">
        <v>0</v>
      </c>
      <c r="AC788" s="9">
        <v>0</v>
      </c>
      <c r="AD788" s="4">
        <v>14600</v>
      </c>
      <c r="AE788" s="4">
        <v>1130</v>
      </c>
      <c r="AF788" s="4">
        <v>972</v>
      </c>
      <c r="AG788" s="8">
        <v>12.1</v>
      </c>
      <c r="AH788" s="4">
        <v>1180</v>
      </c>
      <c r="AI788" s="4">
        <v>252</v>
      </c>
      <c r="AJ788" s="4">
        <v>162</v>
      </c>
      <c r="AK788" s="9">
        <v>3.45</v>
      </c>
      <c r="AL788" s="10">
        <v>0</v>
      </c>
      <c r="AM788" s="4">
        <v>131</v>
      </c>
      <c r="AN788" s="4">
        <v>226000</v>
      </c>
      <c r="AO788" s="10">
        <v>0</v>
      </c>
      <c r="AP788" s="7">
        <v>101</v>
      </c>
      <c r="AQ788" s="7">
        <v>842</v>
      </c>
      <c r="AR788" s="7">
        <v>211</v>
      </c>
      <c r="AS788" s="7">
        <v>563</v>
      </c>
      <c r="AT788" s="10">
        <v>0</v>
      </c>
      <c r="AU788" s="10">
        <v>0</v>
      </c>
      <c r="AV788" s="10">
        <v>0</v>
      </c>
      <c r="AW788" s="10">
        <v>0</v>
      </c>
    </row>
    <row r="789" spans="1:49" s="16" customFormat="1" ht="12.75">
      <c r="A789" s="7" t="s">
        <v>382</v>
      </c>
      <c r="B789" s="4" t="s">
        <v>37</v>
      </c>
      <c r="C789" s="20" t="s">
        <v>46</v>
      </c>
      <c r="D789" s="4">
        <v>368</v>
      </c>
      <c r="E789" s="4">
        <v>108</v>
      </c>
      <c r="F789" s="8">
        <v>30.4</v>
      </c>
      <c r="G789" s="4">
        <v>0</v>
      </c>
      <c r="H789" s="7">
        <v>0</v>
      </c>
      <c r="I789" s="14">
        <v>14.7</v>
      </c>
      <c r="J789" s="7">
        <v>0</v>
      </c>
      <c r="K789" s="7">
        <v>0</v>
      </c>
      <c r="L789" s="10">
        <v>1.38</v>
      </c>
      <c r="M789" s="10">
        <v>2.48</v>
      </c>
      <c r="N789" s="7">
        <v>0</v>
      </c>
      <c r="O789" s="7">
        <v>0</v>
      </c>
      <c r="P789" s="10">
        <v>0</v>
      </c>
      <c r="Q789" s="25">
        <v>3.27</v>
      </c>
      <c r="R789" s="26">
        <v>3.375</v>
      </c>
      <c r="S789" s="27">
        <v>1.5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2.96</v>
      </c>
      <c r="Z789" s="9">
        <v>0</v>
      </c>
      <c r="AA789" s="8">
        <v>17.3</v>
      </c>
      <c r="AB789" s="9">
        <v>0</v>
      </c>
      <c r="AC789" s="9">
        <v>0</v>
      </c>
      <c r="AD789" s="4">
        <v>16200</v>
      </c>
      <c r="AE789" s="4">
        <v>1240</v>
      </c>
      <c r="AF789" s="4">
        <v>1060</v>
      </c>
      <c r="AG789" s="8">
        <v>12.2</v>
      </c>
      <c r="AH789" s="4">
        <v>1310</v>
      </c>
      <c r="AI789" s="4">
        <v>279</v>
      </c>
      <c r="AJ789" s="4">
        <v>179</v>
      </c>
      <c r="AK789" s="9">
        <v>3.48</v>
      </c>
      <c r="AL789" s="10">
        <v>0</v>
      </c>
      <c r="AM789" s="4">
        <v>170</v>
      </c>
      <c r="AN789" s="4">
        <v>255000</v>
      </c>
      <c r="AO789" s="10">
        <v>0</v>
      </c>
      <c r="AP789" s="7">
        <v>103</v>
      </c>
      <c r="AQ789" s="7">
        <v>935</v>
      </c>
      <c r="AR789" s="7">
        <v>231</v>
      </c>
      <c r="AS789" s="7">
        <v>621</v>
      </c>
      <c r="AT789" s="10">
        <v>0</v>
      </c>
      <c r="AU789" s="10">
        <v>0</v>
      </c>
      <c r="AV789" s="10">
        <v>0</v>
      </c>
      <c r="AW789" s="10">
        <v>0</v>
      </c>
    </row>
    <row r="790" spans="1:49" s="16" customFormat="1" ht="12.75">
      <c r="A790" s="7" t="s">
        <v>383</v>
      </c>
      <c r="B790" s="7" t="s">
        <v>37</v>
      </c>
      <c r="C790" s="20" t="s">
        <v>46</v>
      </c>
      <c r="D790" s="7">
        <v>539</v>
      </c>
      <c r="E790" s="7">
        <v>159</v>
      </c>
      <c r="F790" s="14">
        <v>32.5</v>
      </c>
      <c r="G790" s="7">
        <v>0</v>
      </c>
      <c r="H790" s="7">
        <v>0</v>
      </c>
      <c r="I790" s="14">
        <v>15.3</v>
      </c>
      <c r="J790" s="7">
        <v>0</v>
      </c>
      <c r="K790" s="7">
        <v>0</v>
      </c>
      <c r="L790" s="10">
        <v>1.97</v>
      </c>
      <c r="M790" s="10">
        <v>3.54</v>
      </c>
      <c r="N790" s="7">
        <v>0</v>
      </c>
      <c r="O790" s="7">
        <v>0</v>
      </c>
      <c r="P790" s="10">
        <v>0</v>
      </c>
      <c r="Q790" s="25">
        <v>4.33</v>
      </c>
      <c r="R790" s="26">
        <v>4.4375</v>
      </c>
      <c r="S790" s="27">
        <v>1.8125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2.15</v>
      </c>
      <c r="Z790" s="10">
        <v>0</v>
      </c>
      <c r="AA790" s="14">
        <v>12.1</v>
      </c>
      <c r="AB790" s="10">
        <v>0</v>
      </c>
      <c r="AC790" s="10">
        <v>0</v>
      </c>
      <c r="AD790" s="7">
        <v>25600</v>
      </c>
      <c r="AE790" s="7">
        <v>1890</v>
      </c>
      <c r="AF790" s="7">
        <v>1570</v>
      </c>
      <c r="AG790" s="14">
        <v>12.7</v>
      </c>
      <c r="AH790" s="7">
        <v>2110</v>
      </c>
      <c r="AI790" s="7">
        <v>437</v>
      </c>
      <c r="AJ790" s="7">
        <v>277</v>
      </c>
      <c r="AK790" s="10">
        <v>3.65</v>
      </c>
      <c r="AL790" s="10">
        <v>0</v>
      </c>
      <c r="AM790" s="7">
        <v>496</v>
      </c>
      <c r="AN790" s="7">
        <v>443000</v>
      </c>
      <c r="AO790" s="10">
        <v>0</v>
      </c>
      <c r="AP790" s="7">
        <v>111</v>
      </c>
      <c r="AQ790" s="7">
        <v>1500</v>
      </c>
      <c r="AR790" s="7">
        <v>342</v>
      </c>
      <c r="AS790" s="7">
        <v>943</v>
      </c>
      <c r="AT790" s="10">
        <v>0</v>
      </c>
      <c r="AU790" s="10">
        <v>0</v>
      </c>
      <c r="AV790" s="10">
        <v>0</v>
      </c>
      <c r="AW790" s="10">
        <v>0</v>
      </c>
    </row>
    <row r="791" spans="1:49" s="16" customFormat="1" ht="12.75">
      <c r="A791" s="7" t="s">
        <v>384</v>
      </c>
      <c r="B791" s="4" t="s">
        <v>37</v>
      </c>
      <c r="C791" s="20" t="s">
        <v>83</v>
      </c>
      <c r="D791" s="8">
        <v>84</v>
      </c>
      <c r="E791" s="8">
        <v>24.8</v>
      </c>
      <c r="F791" s="8">
        <v>26.7</v>
      </c>
      <c r="G791" s="4">
        <v>0</v>
      </c>
      <c r="H791" s="7">
        <v>0</v>
      </c>
      <c r="I791" s="14">
        <v>10</v>
      </c>
      <c r="J791" s="7">
        <v>0</v>
      </c>
      <c r="K791" s="7">
        <v>0</v>
      </c>
      <c r="L791" s="11">
        <v>0.46</v>
      </c>
      <c r="M791" s="11">
        <v>0.64</v>
      </c>
      <c r="N791" s="7">
        <v>0</v>
      </c>
      <c r="O791" s="7">
        <v>0</v>
      </c>
      <c r="P791" s="10">
        <v>0</v>
      </c>
      <c r="Q791" s="25">
        <v>1.24</v>
      </c>
      <c r="R791" s="26">
        <v>1.5625</v>
      </c>
      <c r="S791" s="27">
        <v>1.0625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7.78</v>
      </c>
      <c r="Z791" s="9">
        <v>0</v>
      </c>
      <c r="AA791" s="8">
        <v>52.7</v>
      </c>
      <c r="AB791" s="9">
        <v>0</v>
      </c>
      <c r="AC791" s="9">
        <v>0</v>
      </c>
      <c r="AD791" s="4">
        <v>2850</v>
      </c>
      <c r="AE791" s="4">
        <v>244</v>
      </c>
      <c r="AF791" s="4">
        <v>213</v>
      </c>
      <c r="AG791" s="8">
        <v>10.7</v>
      </c>
      <c r="AH791" s="4">
        <v>106</v>
      </c>
      <c r="AI791" s="8">
        <v>33.2</v>
      </c>
      <c r="AJ791" s="8">
        <v>21.2</v>
      </c>
      <c r="AK791" s="9">
        <v>2.07</v>
      </c>
      <c r="AL791" s="10">
        <v>0</v>
      </c>
      <c r="AM791" s="9">
        <v>2.81</v>
      </c>
      <c r="AN791" s="4">
        <v>17900</v>
      </c>
      <c r="AO791" s="10">
        <v>0</v>
      </c>
      <c r="AP791" s="14">
        <v>65.2</v>
      </c>
      <c r="AQ791" s="7">
        <v>104</v>
      </c>
      <c r="AR791" s="14">
        <v>39.8</v>
      </c>
      <c r="AS791" s="7">
        <v>121</v>
      </c>
      <c r="AT791" s="10">
        <v>0</v>
      </c>
      <c r="AU791" s="10">
        <v>0</v>
      </c>
      <c r="AV791" s="10">
        <v>0</v>
      </c>
      <c r="AW791" s="10">
        <v>0</v>
      </c>
    </row>
    <row r="792" spans="1:49" s="16" customFormat="1" ht="12.75">
      <c r="A792" s="7" t="s">
        <v>385</v>
      </c>
      <c r="B792" s="4" t="s">
        <v>37</v>
      </c>
      <c r="C792" s="20" t="s">
        <v>83</v>
      </c>
      <c r="D792" s="8">
        <v>94</v>
      </c>
      <c r="E792" s="8">
        <v>27.7</v>
      </c>
      <c r="F792" s="8">
        <v>26.9</v>
      </c>
      <c r="G792" s="4">
        <v>0</v>
      </c>
      <c r="H792" s="7">
        <v>0</v>
      </c>
      <c r="I792" s="14">
        <v>10</v>
      </c>
      <c r="J792" s="7">
        <v>0</v>
      </c>
      <c r="K792" s="7">
        <v>0</v>
      </c>
      <c r="L792" s="11">
        <v>0.49</v>
      </c>
      <c r="M792" s="11">
        <v>0.745</v>
      </c>
      <c r="N792" s="7">
        <v>0</v>
      </c>
      <c r="O792" s="7">
        <v>0</v>
      </c>
      <c r="P792" s="10">
        <v>0</v>
      </c>
      <c r="Q792" s="25">
        <v>1.34</v>
      </c>
      <c r="R792" s="26">
        <v>1.625</v>
      </c>
      <c r="S792" s="27">
        <v>1.0625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6.7</v>
      </c>
      <c r="Z792" s="9">
        <v>0</v>
      </c>
      <c r="AA792" s="8">
        <v>49.5</v>
      </c>
      <c r="AB792" s="9">
        <v>0</v>
      </c>
      <c r="AC792" s="9">
        <v>0</v>
      </c>
      <c r="AD792" s="4">
        <v>3270</v>
      </c>
      <c r="AE792" s="4">
        <v>278</v>
      </c>
      <c r="AF792" s="4">
        <v>243</v>
      </c>
      <c r="AG792" s="8">
        <v>10.9</v>
      </c>
      <c r="AH792" s="4">
        <v>124</v>
      </c>
      <c r="AI792" s="8">
        <v>38.8</v>
      </c>
      <c r="AJ792" s="8">
        <v>24.8</v>
      </c>
      <c r="AK792" s="9">
        <v>2.12</v>
      </c>
      <c r="AL792" s="10">
        <v>0</v>
      </c>
      <c r="AM792" s="9">
        <v>4.03</v>
      </c>
      <c r="AN792" s="4">
        <v>21300</v>
      </c>
      <c r="AO792" s="10">
        <v>0</v>
      </c>
      <c r="AP792" s="14">
        <v>65.4</v>
      </c>
      <c r="AQ792" s="7">
        <v>122</v>
      </c>
      <c r="AR792" s="14">
        <v>46.3</v>
      </c>
      <c r="AS792" s="7">
        <v>137</v>
      </c>
      <c r="AT792" s="10">
        <v>0</v>
      </c>
      <c r="AU792" s="10">
        <v>0</v>
      </c>
      <c r="AV792" s="10">
        <v>0</v>
      </c>
      <c r="AW792" s="10">
        <v>0</v>
      </c>
    </row>
    <row r="793" spans="1:49" s="16" customFormat="1" ht="12.75">
      <c r="A793" s="7" t="s">
        <v>386</v>
      </c>
      <c r="B793" s="4" t="s">
        <v>37</v>
      </c>
      <c r="C793" s="20" t="s">
        <v>83</v>
      </c>
      <c r="D793" s="4">
        <v>108</v>
      </c>
      <c r="E793" s="8">
        <v>31.7</v>
      </c>
      <c r="F793" s="8">
        <v>29.8</v>
      </c>
      <c r="G793" s="4">
        <v>0</v>
      </c>
      <c r="H793" s="7">
        <v>0</v>
      </c>
      <c r="I793" s="14">
        <v>10.5</v>
      </c>
      <c r="J793" s="7">
        <v>0</v>
      </c>
      <c r="K793" s="7">
        <v>0</v>
      </c>
      <c r="L793" s="11">
        <v>0.545</v>
      </c>
      <c r="M793" s="11">
        <v>0.76</v>
      </c>
      <c r="N793" s="7">
        <v>0</v>
      </c>
      <c r="O793" s="7">
        <v>0</v>
      </c>
      <c r="P793" s="10">
        <v>0</v>
      </c>
      <c r="Q793" s="25">
        <v>1.41</v>
      </c>
      <c r="R793" s="26">
        <v>1.6875</v>
      </c>
      <c r="S793" s="27">
        <v>1.125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6.89</v>
      </c>
      <c r="Z793" s="9">
        <v>0</v>
      </c>
      <c r="AA793" s="8">
        <v>49.6</v>
      </c>
      <c r="AB793" s="9">
        <v>0</v>
      </c>
      <c r="AC793" s="9">
        <v>0</v>
      </c>
      <c r="AD793" s="4">
        <v>4470</v>
      </c>
      <c r="AE793" s="4">
        <v>346</v>
      </c>
      <c r="AF793" s="4">
        <v>299</v>
      </c>
      <c r="AG793" s="8">
        <v>11.9</v>
      </c>
      <c r="AH793" s="4">
        <v>146</v>
      </c>
      <c r="AI793" s="8">
        <v>43.9</v>
      </c>
      <c r="AJ793" s="8">
        <v>27.9</v>
      </c>
      <c r="AK793" s="9">
        <v>2.15</v>
      </c>
      <c r="AL793" s="10">
        <v>0</v>
      </c>
      <c r="AM793" s="9">
        <v>4.99</v>
      </c>
      <c r="AN793" s="4">
        <v>30900</v>
      </c>
      <c r="AO793" s="10">
        <v>0</v>
      </c>
      <c r="AP793" s="14">
        <v>76.2</v>
      </c>
      <c r="AQ793" s="7">
        <v>152</v>
      </c>
      <c r="AR793" s="14">
        <v>54.9</v>
      </c>
      <c r="AS793" s="7">
        <v>170</v>
      </c>
      <c r="AT793" s="10">
        <v>0</v>
      </c>
      <c r="AU793" s="10">
        <v>0</v>
      </c>
      <c r="AV793" s="10">
        <v>0</v>
      </c>
      <c r="AW793" s="10">
        <v>0</v>
      </c>
    </row>
    <row r="794" spans="1:49" s="16" customFormat="1" ht="12.75">
      <c r="A794" s="7" t="s">
        <v>387</v>
      </c>
      <c r="B794" s="4" t="s">
        <v>37</v>
      </c>
      <c r="C794" s="20" t="s">
        <v>83</v>
      </c>
      <c r="D794" s="4">
        <v>116</v>
      </c>
      <c r="E794" s="8">
        <v>34.2</v>
      </c>
      <c r="F794" s="8">
        <v>30</v>
      </c>
      <c r="G794" s="4">
        <v>0</v>
      </c>
      <c r="H794" s="7">
        <v>0</v>
      </c>
      <c r="I794" s="14">
        <v>10.5</v>
      </c>
      <c r="J794" s="7">
        <v>0</v>
      </c>
      <c r="K794" s="7">
        <v>0</v>
      </c>
      <c r="L794" s="11">
        <v>0.565</v>
      </c>
      <c r="M794" s="11">
        <v>0.85</v>
      </c>
      <c r="N794" s="7">
        <v>0</v>
      </c>
      <c r="O794" s="7">
        <v>0</v>
      </c>
      <c r="P794" s="10">
        <v>0</v>
      </c>
      <c r="Q794" s="25">
        <v>1.5</v>
      </c>
      <c r="R794" s="26">
        <v>1.75</v>
      </c>
      <c r="S794" s="27">
        <v>1.125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6.17</v>
      </c>
      <c r="Z794" s="9">
        <v>0</v>
      </c>
      <c r="AA794" s="8">
        <v>47.8</v>
      </c>
      <c r="AB794" s="9">
        <v>0</v>
      </c>
      <c r="AC794" s="9">
        <v>0</v>
      </c>
      <c r="AD794" s="4">
        <v>4930</v>
      </c>
      <c r="AE794" s="4">
        <v>378</v>
      </c>
      <c r="AF794" s="4">
        <v>329</v>
      </c>
      <c r="AG794" s="8">
        <v>12</v>
      </c>
      <c r="AH794" s="4">
        <v>164</v>
      </c>
      <c r="AI794" s="8">
        <v>49.2</v>
      </c>
      <c r="AJ794" s="8">
        <v>31.3</v>
      </c>
      <c r="AK794" s="9">
        <v>2.19</v>
      </c>
      <c r="AL794" s="10">
        <v>0</v>
      </c>
      <c r="AM794" s="9">
        <v>6.43</v>
      </c>
      <c r="AN794" s="4">
        <v>34900</v>
      </c>
      <c r="AO794" s="10">
        <v>0</v>
      </c>
      <c r="AP794" s="14">
        <v>76.5</v>
      </c>
      <c r="AQ794" s="7">
        <v>171</v>
      </c>
      <c r="AR794" s="14">
        <v>61.5</v>
      </c>
      <c r="AS794" s="7">
        <v>187</v>
      </c>
      <c r="AT794" s="10">
        <v>0</v>
      </c>
      <c r="AU794" s="10">
        <v>0</v>
      </c>
      <c r="AV794" s="10">
        <v>0</v>
      </c>
      <c r="AW794" s="10">
        <v>0</v>
      </c>
    </row>
    <row r="795" spans="1:49" s="16" customFormat="1" ht="12.75">
      <c r="A795" s="7" t="s">
        <v>388</v>
      </c>
      <c r="B795" s="4" t="s">
        <v>37</v>
      </c>
      <c r="C795" s="20" t="s">
        <v>83</v>
      </c>
      <c r="D795" s="4">
        <v>124</v>
      </c>
      <c r="E795" s="8">
        <v>36.5</v>
      </c>
      <c r="F795" s="8">
        <v>30.2</v>
      </c>
      <c r="G795" s="4">
        <v>0</v>
      </c>
      <c r="H795" s="7">
        <v>0</v>
      </c>
      <c r="I795" s="14">
        <v>10.5</v>
      </c>
      <c r="J795" s="7">
        <v>0</v>
      </c>
      <c r="K795" s="7">
        <v>0</v>
      </c>
      <c r="L795" s="11">
        <v>0.585</v>
      </c>
      <c r="M795" s="11">
        <v>0.93</v>
      </c>
      <c r="N795" s="7">
        <v>0</v>
      </c>
      <c r="O795" s="7">
        <v>0</v>
      </c>
      <c r="P795" s="10">
        <v>0</v>
      </c>
      <c r="Q795" s="25">
        <v>1.58</v>
      </c>
      <c r="R795" s="26">
        <v>1.8125</v>
      </c>
      <c r="S795" s="27">
        <v>1.125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5.65</v>
      </c>
      <c r="Z795" s="9">
        <v>0</v>
      </c>
      <c r="AA795" s="8">
        <v>46.2</v>
      </c>
      <c r="AB795" s="9">
        <v>0</v>
      </c>
      <c r="AC795" s="9">
        <v>0</v>
      </c>
      <c r="AD795" s="4">
        <v>5360</v>
      </c>
      <c r="AE795" s="4">
        <v>408</v>
      </c>
      <c r="AF795" s="4">
        <v>355</v>
      </c>
      <c r="AG795" s="8">
        <v>12.1</v>
      </c>
      <c r="AH795" s="4">
        <v>181</v>
      </c>
      <c r="AI795" s="8">
        <v>54</v>
      </c>
      <c r="AJ795" s="8">
        <v>34.4</v>
      </c>
      <c r="AK795" s="9">
        <v>2.23</v>
      </c>
      <c r="AL795" s="10">
        <v>0</v>
      </c>
      <c r="AM795" s="9">
        <v>7.99</v>
      </c>
      <c r="AN795" s="4">
        <v>38600</v>
      </c>
      <c r="AO795" s="10">
        <v>0</v>
      </c>
      <c r="AP795" s="14">
        <v>76.8</v>
      </c>
      <c r="AQ795" s="7">
        <v>188</v>
      </c>
      <c r="AR795" s="14">
        <v>67.5</v>
      </c>
      <c r="AS795" s="7">
        <v>202</v>
      </c>
      <c r="AT795" s="10">
        <v>0</v>
      </c>
      <c r="AU795" s="10">
        <v>0</v>
      </c>
      <c r="AV795" s="10">
        <v>0</v>
      </c>
      <c r="AW795" s="10">
        <v>0</v>
      </c>
    </row>
    <row r="796" spans="1:49" s="16" customFormat="1" ht="12.75">
      <c r="A796" s="7" t="s">
        <v>389</v>
      </c>
      <c r="B796" s="4" t="s">
        <v>37</v>
      </c>
      <c r="C796" s="20" t="s">
        <v>83</v>
      </c>
      <c r="D796" s="4">
        <v>132</v>
      </c>
      <c r="E796" s="8">
        <v>38.9</v>
      </c>
      <c r="F796" s="8">
        <v>30.3</v>
      </c>
      <c r="G796" s="4">
        <v>0</v>
      </c>
      <c r="H796" s="7">
        <v>0</v>
      </c>
      <c r="I796" s="14">
        <v>10.5</v>
      </c>
      <c r="J796" s="7">
        <v>0</v>
      </c>
      <c r="K796" s="7">
        <v>0</v>
      </c>
      <c r="L796" s="11">
        <v>0.615</v>
      </c>
      <c r="M796" s="10">
        <v>1</v>
      </c>
      <c r="N796" s="7">
        <v>0</v>
      </c>
      <c r="O796" s="7">
        <v>0</v>
      </c>
      <c r="P796" s="10">
        <v>0</v>
      </c>
      <c r="Q796" s="25">
        <v>1.65</v>
      </c>
      <c r="R796" s="26">
        <v>1.875</v>
      </c>
      <c r="S796" s="27">
        <v>1.125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5.27</v>
      </c>
      <c r="Z796" s="9">
        <v>0</v>
      </c>
      <c r="AA796" s="8">
        <v>43.9</v>
      </c>
      <c r="AB796" s="9">
        <v>0</v>
      </c>
      <c r="AC796" s="9">
        <v>0</v>
      </c>
      <c r="AD796" s="4">
        <v>5770</v>
      </c>
      <c r="AE796" s="4">
        <v>437</v>
      </c>
      <c r="AF796" s="4">
        <v>380</v>
      </c>
      <c r="AG796" s="8">
        <v>12.2</v>
      </c>
      <c r="AH796" s="4">
        <v>196</v>
      </c>
      <c r="AI796" s="8">
        <v>58.4</v>
      </c>
      <c r="AJ796" s="8">
        <v>37.2</v>
      </c>
      <c r="AK796" s="9">
        <v>2.25</v>
      </c>
      <c r="AL796" s="10">
        <v>0</v>
      </c>
      <c r="AM796" s="9">
        <v>9.72</v>
      </c>
      <c r="AN796" s="4">
        <v>42100</v>
      </c>
      <c r="AO796" s="10">
        <v>0</v>
      </c>
      <c r="AP796" s="14">
        <v>76.9</v>
      </c>
      <c r="AQ796" s="7">
        <v>202</v>
      </c>
      <c r="AR796" s="14">
        <v>72.4</v>
      </c>
      <c r="AS796" s="7">
        <v>215</v>
      </c>
      <c r="AT796" s="10">
        <v>0</v>
      </c>
      <c r="AU796" s="10">
        <v>0</v>
      </c>
      <c r="AV796" s="10">
        <v>0</v>
      </c>
      <c r="AW796" s="10">
        <v>0</v>
      </c>
    </row>
    <row r="797" spans="1:49" s="16" customFormat="1" ht="12.75">
      <c r="A797" s="7" t="s">
        <v>390</v>
      </c>
      <c r="B797" s="4" t="s">
        <v>37</v>
      </c>
      <c r="C797" s="20" t="s">
        <v>83</v>
      </c>
      <c r="D797" s="4">
        <v>148</v>
      </c>
      <c r="E797" s="8">
        <v>43.5</v>
      </c>
      <c r="F797" s="8">
        <v>30.7</v>
      </c>
      <c r="G797" s="4">
        <v>0</v>
      </c>
      <c r="H797" s="7">
        <v>0</v>
      </c>
      <c r="I797" s="14">
        <v>10.5</v>
      </c>
      <c r="J797" s="7">
        <v>0</v>
      </c>
      <c r="K797" s="7">
        <v>0</v>
      </c>
      <c r="L797" s="11">
        <v>0.65</v>
      </c>
      <c r="M797" s="10">
        <v>1.18</v>
      </c>
      <c r="N797" s="7">
        <v>0</v>
      </c>
      <c r="O797" s="7">
        <v>0</v>
      </c>
      <c r="P797" s="10">
        <v>0</v>
      </c>
      <c r="Q797" s="25">
        <v>1.83</v>
      </c>
      <c r="R797" s="26">
        <v>2.0625</v>
      </c>
      <c r="S797" s="27">
        <v>1.125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4.44</v>
      </c>
      <c r="Z797" s="9">
        <v>0</v>
      </c>
      <c r="AA797" s="8">
        <v>41.6</v>
      </c>
      <c r="AB797" s="9">
        <v>0</v>
      </c>
      <c r="AC797" s="9">
        <v>0</v>
      </c>
      <c r="AD797" s="4">
        <v>6680</v>
      </c>
      <c r="AE797" s="4">
        <v>500</v>
      </c>
      <c r="AF797" s="4">
        <v>436</v>
      </c>
      <c r="AG797" s="8">
        <v>12.4</v>
      </c>
      <c r="AH797" s="4">
        <v>227</v>
      </c>
      <c r="AI797" s="8">
        <v>68</v>
      </c>
      <c r="AJ797" s="8">
        <v>43.3</v>
      </c>
      <c r="AK797" s="9">
        <v>2.28</v>
      </c>
      <c r="AL797" s="10">
        <v>0</v>
      </c>
      <c r="AM797" s="8">
        <v>14.5</v>
      </c>
      <c r="AN797" s="4">
        <v>49400</v>
      </c>
      <c r="AO797" s="10">
        <v>0</v>
      </c>
      <c r="AP797" s="14">
        <v>77.5</v>
      </c>
      <c r="AQ797" s="7">
        <v>240</v>
      </c>
      <c r="AR797" s="14">
        <v>85.8</v>
      </c>
      <c r="AS797" s="7">
        <v>248</v>
      </c>
      <c r="AT797" s="10">
        <v>0</v>
      </c>
      <c r="AU797" s="10">
        <v>0</v>
      </c>
      <c r="AV797" s="10">
        <v>0</v>
      </c>
      <c r="AW797" s="10">
        <v>0</v>
      </c>
    </row>
    <row r="798" spans="1:49" s="16" customFormat="1" ht="12.75">
      <c r="A798" s="7" t="s">
        <v>391</v>
      </c>
      <c r="B798" s="4" t="s">
        <v>37</v>
      </c>
      <c r="C798" s="20" t="s">
        <v>83</v>
      </c>
      <c r="D798" s="4">
        <v>173</v>
      </c>
      <c r="E798" s="8">
        <v>51</v>
      </c>
      <c r="F798" s="8">
        <v>30.4</v>
      </c>
      <c r="G798" s="4">
        <v>0</v>
      </c>
      <c r="H798" s="7">
        <v>0</v>
      </c>
      <c r="I798" s="14">
        <v>15</v>
      </c>
      <c r="J798" s="7">
        <v>0</v>
      </c>
      <c r="K798" s="7">
        <v>0</v>
      </c>
      <c r="L798" s="11">
        <v>0.655</v>
      </c>
      <c r="M798" s="10">
        <v>1.07</v>
      </c>
      <c r="N798" s="7">
        <v>0</v>
      </c>
      <c r="O798" s="7">
        <v>0</v>
      </c>
      <c r="P798" s="10">
        <v>0</v>
      </c>
      <c r="Q798" s="25">
        <v>1.85</v>
      </c>
      <c r="R798" s="26">
        <v>2</v>
      </c>
      <c r="S798" s="27">
        <v>1.125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7.04</v>
      </c>
      <c r="Z798" s="9">
        <v>0</v>
      </c>
      <c r="AA798" s="8">
        <v>40.8</v>
      </c>
      <c r="AB798" s="9">
        <v>0</v>
      </c>
      <c r="AC798" s="9">
        <v>0</v>
      </c>
      <c r="AD798" s="4">
        <v>8230</v>
      </c>
      <c r="AE798" s="4">
        <v>607</v>
      </c>
      <c r="AF798" s="4">
        <v>541</v>
      </c>
      <c r="AG798" s="8">
        <v>12.7</v>
      </c>
      <c r="AH798" s="4">
        <v>598</v>
      </c>
      <c r="AI798" s="4">
        <v>123</v>
      </c>
      <c r="AJ798" s="8">
        <v>79.8</v>
      </c>
      <c r="AK798" s="9">
        <v>3.42</v>
      </c>
      <c r="AL798" s="10">
        <v>0</v>
      </c>
      <c r="AM798" s="8">
        <v>15.6</v>
      </c>
      <c r="AN798" s="4">
        <v>129000</v>
      </c>
      <c r="AO798" s="10">
        <v>0</v>
      </c>
      <c r="AP798" s="7">
        <v>110</v>
      </c>
      <c r="AQ798" s="7">
        <v>441</v>
      </c>
      <c r="AR798" s="7">
        <v>113</v>
      </c>
      <c r="AS798" s="7">
        <v>301</v>
      </c>
      <c r="AT798" s="10">
        <v>0</v>
      </c>
      <c r="AU798" s="10">
        <v>0</v>
      </c>
      <c r="AV798" s="10">
        <v>0</v>
      </c>
      <c r="AW798" s="10">
        <v>0</v>
      </c>
    </row>
    <row r="799" spans="1:49" s="16" customFormat="1" ht="12.75">
      <c r="A799" s="7" t="s">
        <v>392</v>
      </c>
      <c r="B799" s="4" t="s">
        <v>37</v>
      </c>
      <c r="C799" s="20" t="s">
        <v>83</v>
      </c>
      <c r="D799" s="4">
        <v>191</v>
      </c>
      <c r="E799" s="8">
        <v>56.3</v>
      </c>
      <c r="F799" s="8">
        <v>30.7</v>
      </c>
      <c r="G799" s="4">
        <v>0</v>
      </c>
      <c r="H799" s="7">
        <v>0</v>
      </c>
      <c r="I799" s="14">
        <v>15</v>
      </c>
      <c r="J799" s="7">
        <v>0</v>
      </c>
      <c r="K799" s="7">
        <v>0</v>
      </c>
      <c r="L799" s="11">
        <v>0.71</v>
      </c>
      <c r="M799" s="10">
        <v>1.19</v>
      </c>
      <c r="N799" s="7">
        <v>0</v>
      </c>
      <c r="O799" s="7">
        <v>0</v>
      </c>
      <c r="P799" s="10">
        <v>0</v>
      </c>
      <c r="Q799" s="25">
        <v>1.97</v>
      </c>
      <c r="R799" s="26">
        <v>2.0625</v>
      </c>
      <c r="S799" s="27">
        <v>1.1875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6.35</v>
      </c>
      <c r="Z799" s="9">
        <v>0</v>
      </c>
      <c r="AA799" s="8">
        <v>37.7</v>
      </c>
      <c r="AB799" s="9">
        <v>0</v>
      </c>
      <c r="AC799" s="9">
        <v>0</v>
      </c>
      <c r="AD799" s="4">
        <v>9200</v>
      </c>
      <c r="AE799" s="4">
        <v>675</v>
      </c>
      <c r="AF799" s="4">
        <v>600</v>
      </c>
      <c r="AG799" s="8">
        <v>12.8</v>
      </c>
      <c r="AH799" s="4">
        <v>673</v>
      </c>
      <c r="AI799" s="4">
        <v>138</v>
      </c>
      <c r="AJ799" s="8">
        <v>89.5</v>
      </c>
      <c r="AK799" s="9">
        <v>3.46</v>
      </c>
      <c r="AL799" s="10">
        <v>0</v>
      </c>
      <c r="AM799" s="8">
        <v>21</v>
      </c>
      <c r="AN799" s="4">
        <v>146000</v>
      </c>
      <c r="AO799" s="10">
        <v>0</v>
      </c>
      <c r="AP799" s="7">
        <v>111</v>
      </c>
      <c r="AQ799" s="7">
        <v>494</v>
      </c>
      <c r="AR799" s="7">
        <v>125</v>
      </c>
      <c r="AS799" s="7">
        <v>335</v>
      </c>
      <c r="AT799" s="10">
        <v>0</v>
      </c>
      <c r="AU799" s="10">
        <v>0</v>
      </c>
      <c r="AV799" s="10">
        <v>0</v>
      </c>
      <c r="AW799" s="10">
        <v>0</v>
      </c>
    </row>
    <row r="800" spans="1:49" s="16" customFormat="1" ht="12.75">
      <c r="A800" s="7" t="s">
        <v>393</v>
      </c>
      <c r="B800" s="4" t="s">
        <v>37</v>
      </c>
      <c r="C800" s="20" t="s">
        <v>83</v>
      </c>
      <c r="D800" s="4">
        <v>211</v>
      </c>
      <c r="E800" s="8">
        <v>62.2</v>
      </c>
      <c r="F800" s="8">
        <v>30.9</v>
      </c>
      <c r="G800" s="4">
        <v>0</v>
      </c>
      <c r="H800" s="7">
        <v>0</v>
      </c>
      <c r="I800" s="14">
        <v>15.1</v>
      </c>
      <c r="J800" s="7">
        <v>0</v>
      </c>
      <c r="K800" s="7">
        <v>0</v>
      </c>
      <c r="L800" s="11">
        <v>0.775</v>
      </c>
      <c r="M800" s="10">
        <v>1.32</v>
      </c>
      <c r="N800" s="7">
        <v>0</v>
      </c>
      <c r="O800" s="7">
        <v>0</v>
      </c>
      <c r="P800" s="10">
        <v>0</v>
      </c>
      <c r="Q800" s="25">
        <v>2.1</v>
      </c>
      <c r="R800" s="26">
        <v>2.25</v>
      </c>
      <c r="S800" s="27">
        <v>1.1875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5.74</v>
      </c>
      <c r="Z800" s="9">
        <v>0</v>
      </c>
      <c r="AA800" s="8">
        <v>34.5</v>
      </c>
      <c r="AB800" s="9">
        <v>0</v>
      </c>
      <c r="AC800" s="9">
        <v>0</v>
      </c>
      <c r="AD800" s="4">
        <v>10300</v>
      </c>
      <c r="AE800" s="4">
        <v>751</v>
      </c>
      <c r="AF800" s="4">
        <v>665</v>
      </c>
      <c r="AG800" s="8">
        <v>12.9</v>
      </c>
      <c r="AH800" s="4">
        <v>757</v>
      </c>
      <c r="AI800" s="4">
        <v>155</v>
      </c>
      <c r="AJ800" s="4">
        <v>100</v>
      </c>
      <c r="AK800" s="9">
        <v>3.49</v>
      </c>
      <c r="AL800" s="10">
        <v>0</v>
      </c>
      <c r="AM800" s="8">
        <v>28.4</v>
      </c>
      <c r="AN800" s="4">
        <v>166000</v>
      </c>
      <c r="AO800" s="10">
        <v>0</v>
      </c>
      <c r="AP800" s="7">
        <v>112</v>
      </c>
      <c r="AQ800" s="7">
        <v>556</v>
      </c>
      <c r="AR800" s="7">
        <v>140</v>
      </c>
      <c r="AS800" s="7">
        <v>372</v>
      </c>
      <c r="AT800" s="10">
        <v>0</v>
      </c>
      <c r="AU800" s="10">
        <v>0</v>
      </c>
      <c r="AV800" s="10">
        <v>0</v>
      </c>
      <c r="AW800" s="10">
        <v>0</v>
      </c>
    </row>
    <row r="801" spans="1:49" s="16" customFormat="1" ht="12.75">
      <c r="A801" s="7" t="s">
        <v>394</v>
      </c>
      <c r="B801" s="4" t="s">
        <v>37</v>
      </c>
      <c r="C801" s="20" t="s">
        <v>83</v>
      </c>
      <c r="D801" s="4">
        <v>235</v>
      </c>
      <c r="E801" s="8">
        <v>69.2</v>
      </c>
      <c r="F801" s="8">
        <v>31.3</v>
      </c>
      <c r="G801" s="4">
        <v>0</v>
      </c>
      <c r="H801" s="7">
        <v>0</v>
      </c>
      <c r="I801" s="14">
        <v>15.1</v>
      </c>
      <c r="J801" s="7">
        <v>0</v>
      </c>
      <c r="K801" s="7">
        <v>0</v>
      </c>
      <c r="L801" s="11">
        <v>0.83</v>
      </c>
      <c r="M801" s="10">
        <v>1.5</v>
      </c>
      <c r="N801" s="7">
        <v>0</v>
      </c>
      <c r="O801" s="7">
        <v>0</v>
      </c>
      <c r="P801" s="10">
        <v>0</v>
      </c>
      <c r="Q801" s="25">
        <v>2.29</v>
      </c>
      <c r="R801" s="26">
        <v>2.375</v>
      </c>
      <c r="S801" s="27">
        <v>1.25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5.02</v>
      </c>
      <c r="Z801" s="9">
        <v>0</v>
      </c>
      <c r="AA801" s="8">
        <v>32.2</v>
      </c>
      <c r="AB801" s="9">
        <v>0</v>
      </c>
      <c r="AC801" s="9">
        <v>0</v>
      </c>
      <c r="AD801" s="4">
        <v>11700</v>
      </c>
      <c r="AE801" s="4">
        <v>847</v>
      </c>
      <c r="AF801" s="4">
        <v>748</v>
      </c>
      <c r="AG801" s="8">
        <v>13</v>
      </c>
      <c r="AH801" s="4">
        <v>855</v>
      </c>
      <c r="AI801" s="4">
        <v>175</v>
      </c>
      <c r="AJ801" s="4">
        <v>114</v>
      </c>
      <c r="AK801" s="9">
        <v>3.51</v>
      </c>
      <c r="AL801" s="10">
        <v>0</v>
      </c>
      <c r="AM801" s="8">
        <v>40.3</v>
      </c>
      <c r="AN801" s="4">
        <v>190000</v>
      </c>
      <c r="AO801" s="10">
        <v>0</v>
      </c>
      <c r="AP801" s="7">
        <v>112</v>
      </c>
      <c r="AQ801" s="7">
        <v>637</v>
      </c>
      <c r="AR801" s="7">
        <v>159</v>
      </c>
      <c r="AS801" s="7">
        <v>421</v>
      </c>
      <c r="AT801" s="10">
        <v>0</v>
      </c>
      <c r="AU801" s="10">
        <v>0</v>
      </c>
      <c r="AV801" s="10">
        <v>0</v>
      </c>
      <c r="AW801" s="10">
        <v>0</v>
      </c>
    </row>
    <row r="802" spans="1:49" s="16" customFormat="1" ht="12.75">
      <c r="A802" s="7" t="s">
        <v>395</v>
      </c>
      <c r="B802" s="4" t="s">
        <v>37</v>
      </c>
      <c r="C802" s="20" t="s">
        <v>83</v>
      </c>
      <c r="D802" s="4">
        <v>261</v>
      </c>
      <c r="E802" s="8">
        <v>76.9</v>
      </c>
      <c r="F802" s="8">
        <v>31.6</v>
      </c>
      <c r="G802" s="4">
        <v>0</v>
      </c>
      <c r="H802" s="7">
        <v>0</v>
      </c>
      <c r="I802" s="14">
        <v>15.2</v>
      </c>
      <c r="J802" s="7">
        <v>0</v>
      </c>
      <c r="K802" s="7">
        <v>0</v>
      </c>
      <c r="L802" s="11">
        <v>0.93</v>
      </c>
      <c r="M802" s="10">
        <v>1.65</v>
      </c>
      <c r="N802" s="7">
        <v>0</v>
      </c>
      <c r="O802" s="7">
        <v>0</v>
      </c>
      <c r="P802" s="10">
        <v>0</v>
      </c>
      <c r="Q802" s="25">
        <v>2.44</v>
      </c>
      <c r="R802" s="26">
        <v>2.5625</v>
      </c>
      <c r="S802" s="27">
        <v>1.3125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4.59</v>
      </c>
      <c r="Z802" s="9">
        <v>0</v>
      </c>
      <c r="AA802" s="8">
        <v>28.7</v>
      </c>
      <c r="AB802" s="9">
        <v>0</v>
      </c>
      <c r="AC802" s="9">
        <v>0</v>
      </c>
      <c r="AD802" s="4">
        <v>13100</v>
      </c>
      <c r="AE802" s="4">
        <v>943</v>
      </c>
      <c r="AF802" s="4">
        <v>829</v>
      </c>
      <c r="AG802" s="8">
        <v>13.1</v>
      </c>
      <c r="AH802" s="4">
        <v>959</v>
      </c>
      <c r="AI802" s="4">
        <v>196</v>
      </c>
      <c r="AJ802" s="4">
        <v>127</v>
      </c>
      <c r="AK802" s="9">
        <v>3.53</v>
      </c>
      <c r="AL802" s="10">
        <v>0</v>
      </c>
      <c r="AM802" s="8">
        <v>54.1</v>
      </c>
      <c r="AN802" s="4">
        <v>215000</v>
      </c>
      <c r="AO802" s="10">
        <v>0</v>
      </c>
      <c r="AP802" s="7">
        <v>114</v>
      </c>
      <c r="AQ802" s="7">
        <v>714</v>
      </c>
      <c r="AR802" s="7">
        <v>176</v>
      </c>
      <c r="AS802" s="7">
        <v>469</v>
      </c>
      <c r="AT802" s="10">
        <v>0</v>
      </c>
      <c r="AU802" s="10">
        <v>0</v>
      </c>
      <c r="AV802" s="10">
        <v>0</v>
      </c>
      <c r="AW802" s="10">
        <v>0</v>
      </c>
    </row>
    <row r="803" spans="1:49" s="16" customFormat="1" ht="12.75">
      <c r="A803" s="7" t="s">
        <v>396</v>
      </c>
      <c r="B803" s="4" t="s">
        <v>37</v>
      </c>
      <c r="C803" s="20" t="s">
        <v>46</v>
      </c>
      <c r="D803" s="4">
        <v>292</v>
      </c>
      <c r="E803" s="8">
        <v>85.9</v>
      </c>
      <c r="F803" s="8">
        <v>32</v>
      </c>
      <c r="G803" s="4">
        <v>0</v>
      </c>
      <c r="H803" s="7">
        <v>0</v>
      </c>
      <c r="I803" s="14">
        <v>15.3</v>
      </c>
      <c r="J803" s="7">
        <v>0</v>
      </c>
      <c r="K803" s="7">
        <v>0</v>
      </c>
      <c r="L803" s="10">
        <v>1.02</v>
      </c>
      <c r="M803" s="10">
        <v>1.85</v>
      </c>
      <c r="N803" s="7">
        <v>0</v>
      </c>
      <c r="O803" s="7">
        <v>0</v>
      </c>
      <c r="P803" s="10">
        <v>0</v>
      </c>
      <c r="Q803" s="25">
        <v>2.64</v>
      </c>
      <c r="R803" s="26">
        <v>2.75</v>
      </c>
      <c r="S803" s="27">
        <v>1.3125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4.12</v>
      </c>
      <c r="Z803" s="9">
        <v>0</v>
      </c>
      <c r="AA803" s="8">
        <v>26.2</v>
      </c>
      <c r="AB803" s="9">
        <v>0</v>
      </c>
      <c r="AC803" s="9">
        <v>0</v>
      </c>
      <c r="AD803" s="4">
        <v>14900</v>
      </c>
      <c r="AE803" s="4">
        <v>1060</v>
      </c>
      <c r="AF803" s="4">
        <v>930</v>
      </c>
      <c r="AG803" s="8">
        <v>13.2</v>
      </c>
      <c r="AH803" s="4">
        <v>1100</v>
      </c>
      <c r="AI803" s="4">
        <v>223</v>
      </c>
      <c r="AJ803" s="4">
        <v>144</v>
      </c>
      <c r="AK803" s="9">
        <v>3.58</v>
      </c>
      <c r="AL803" s="10">
        <v>0</v>
      </c>
      <c r="AM803" s="8">
        <v>75.2</v>
      </c>
      <c r="AN803" s="4">
        <v>250000</v>
      </c>
      <c r="AO803" s="10">
        <v>0</v>
      </c>
      <c r="AP803" s="7">
        <v>115</v>
      </c>
      <c r="AQ803" s="7">
        <v>816</v>
      </c>
      <c r="AR803" s="7">
        <v>199</v>
      </c>
      <c r="AS803" s="7">
        <v>529</v>
      </c>
      <c r="AT803" s="10">
        <v>0</v>
      </c>
      <c r="AU803" s="10">
        <v>0</v>
      </c>
      <c r="AV803" s="10">
        <v>0</v>
      </c>
      <c r="AW803" s="10">
        <v>0</v>
      </c>
    </row>
    <row r="804" spans="1:49" s="16" customFormat="1" ht="12.75">
      <c r="A804" s="7" t="s">
        <v>397</v>
      </c>
      <c r="B804" s="4" t="s">
        <v>37</v>
      </c>
      <c r="C804" s="20" t="s">
        <v>46</v>
      </c>
      <c r="D804" s="4">
        <v>326</v>
      </c>
      <c r="E804" s="8">
        <v>95.8</v>
      </c>
      <c r="F804" s="8">
        <v>32.4</v>
      </c>
      <c r="G804" s="4">
        <v>0</v>
      </c>
      <c r="H804" s="7">
        <v>0</v>
      </c>
      <c r="I804" s="14">
        <v>15.4</v>
      </c>
      <c r="J804" s="7">
        <v>0</v>
      </c>
      <c r="K804" s="7">
        <v>0</v>
      </c>
      <c r="L804" s="10">
        <v>1.14</v>
      </c>
      <c r="M804" s="10">
        <v>2.05</v>
      </c>
      <c r="N804" s="7">
        <v>0</v>
      </c>
      <c r="O804" s="7">
        <v>0</v>
      </c>
      <c r="P804" s="10">
        <v>0</v>
      </c>
      <c r="Q804" s="25">
        <v>2.84</v>
      </c>
      <c r="R804" s="26">
        <v>2.9375</v>
      </c>
      <c r="S804" s="27">
        <v>1.375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3.75</v>
      </c>
      <c r="Z804" s="9">
        <v>0</v>
      </c>
      <c r="AA804" s="8">
        <v>23.4</v>
      </c>
      <c r="AB804" s="9">
        <v>0</v>
      </c>
      <c r="AC804" s="9">
        <v>0</v>
      </c>
      <c r="AD804" s="4">
        <v>16800</v>
      </c>
      <c r="AE804" s="4">
        <v>1190</v>
      </c>
      <c r="AF804" s="4">
        <v>1040</v>
      </c>
      <c r="AG804" s="8">
        <v>13.2</v>
      </c>
      <c r="AH804" s="4">
        <v>1240</v>
      </c>
      <c r="AI804" s="4">
        <v>252</v>
      </c>
      <c r="AJ804" s="4">
        <v>162</v>
      </c>
      <c r="AK804" s="9">
        <v>3.6</v>
      </c>
      <c r="AL804" s="10">
        <v>0</v>
      </c>
      <c r="AM804" s="4">
        <v>103</v>
      </c>
      <c r="AN804" s="4">
        <v>287000</v>
      </c>
      <c r="AO804" s="10">
        <v>0</v>
      </c>
      <c r="AP804" s="7">
        <v>117</v>
      </c>
      <c r="AQ804" s="7">
        <v>922</v>
      </c>
      <c r="AR804" s="7">
        <v>222</v>
      </c>
      <c r="AS804" s="7">
        <v>593</v>
      </c>
      <c r="AT804" s="10">
        <v>0</v>
      </c>
      <c r="AU804" s="10">
        <v>0</v>
      </c>
      <c r="AV804" s="10">
        <v>0</v>
      </c>
      <c r="AW804" s="10">
        <v>0</v>
      </c>
    </row>
    <row r="805" spans="1:49" s="16" customFormat="1" ht="12.75">
      <c r="A805" s="7" t="s">
        <v>398</v>
      </c>
      <c r="B805" s="4" t="s">
        <v>37</v>
      </c>
      <c r="C805" s="20" t="s">
        <v>46</v>
      </c>
      <c r="D805" s="4">
        <v>357</v>
      </c>
      <c r="E805" s="4">
        <v>105</v>
      </c>
      <c r="F805" s="8">
        <v>32.8</v>
      </c>
      <c r="G805" s="4">
        <v>0</v>
      </c>
      <c r="H805" s="7">
        <v>0</v>
      </c>
      <c r="I805" s="14">
        <v>15.5</v>
      </c>
      <c r="J805" s="7">
        <v>0</v>
      </c>
      <c r="K805" s="7">
        <v>0</v>
      </c>
      <c r="L805" s="10">
        <v>1.24</v>
      </c>
      <c r="M805" s="10">
        <v>2.24</v>
      </c>
      <c r="N805" s="7">
        <v>0</v>
      </c>
      <c r="O805" s="7">
        <v>0</v>
      </c>
      <c r="P805" s="10">
        <v>0</v>
      </c>
      <c r="Q805" s="25">
        <v>3.03</v>
      </c>
      <c r="R805" s="26">
        <v>3.125</v>
      </c>
      <c r="S805" s="27">
        <v>1.4375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3.45</v>
      </c>
      <c r="Z805" s="9">
        <v>0</v>
      </c>
      <c r="AA805" s="8">
        <v>21.6</v>
      </c>
      <c r="AB805" s="9">
        <v>0</v>
      </c>
      <c r="AC805" s="9">
        <v>0</v>
      </c>
      <c r="AD805" s="4">
        <v>18700</v>
      </c>
      <c r="AE805" s="4">
        <v>1320</v>
      </c>
      <c r="AF805" s="4">
        <v>1140</v>
      </c>
      <c r="AG805" s="8">
        <v>13.3</v>
      </c>
      <c r="AH805" s="4">
        <v>1390</v>
      </c>
      <c r="AI805" s="4">
        <v>279</v>
      </c>
      <c r="AJ805" s="4">
        <v>179</v>
      </c>
      <c r="AK805" s="9">
        <v>3.64</v>
      </c>
      <c r="AL805" s="10">
        <v>0</v>
      </c>
      <c r="AM805" s="4">
        <v>134</v>
      </c>
      <c r="AN805" s="4">
        <v>324000</v>
      </c>
      <c r="AO805" s="10">
        <v>0</v>
      </c>
      <c r="AP805" s="7">
        <v>118</v>
      </c>
      <c r="AQ805" s="7">
        <v>1030</v>
      </c>
      <c r="AR805" s="7">
        <v>244</v>
      </c>
      <c r="AS805" s="7">
        <v>655</v>
      </c>
      <c r="AT805" s="10">
        <v>0</v>
      </c>
      <c r="AU805" s="10">
        <v>0</v>
      </c>
      <c r="AV805" s="10">
        <v>0</v>
      </c>
      <c r="AW805" s="10">
        <v>0</v>
      </c>
    </row>
    <row r="806" spans="1:49" s="16" customFormat="1" ht="12.75">
      <c r="A806" s="7" t="s">
        <v>399</v>
      </c>
      <c r="B806" s="4" t="s">
        <v>37</v>
      </c>
      <c r="C806" s="20" t="s">
        <v>46</v>
      </c>
      <c r="D806" s="4">
        <v>391</v>
      </c>
      <c r="E806" s="4">
        <v>115</v>
      </c>
      <c r="F806" s="8">
        <v>33.2</v>
      </c>
      <c r="G806" s="4">
        <v>0</v>
      </c>
      <c r="H806" s="7">
        <v>0</v>
      </c>
      <c r="I806" s="14">
        <v>15.6</v>
      </c>
      <c r="J806" s="7">
        <v>0</v>
      </c>
      <c r="K806" s="7">
        <v>0</v>
      </c>
      <c r="L806" s="10">
        <v>1.36</v>
      </c>
      <c r="M806" s="10">
        <v>2.44</v>
      </c>
      <c r="N806" s="7">
        <v>0</v>
      </c>
      <c r="O806" s="7">
        <v>0</v>
      </c>
      <c r="P806" s="10">
        <v>0</v>
      </c>
      <c r="Q806" s="25">
        <v>3.23</v>
      </c>
      <c r="R806" s="26">
        <v>3.375</v>
      </c>
      <c r="S806" s="27">
        <v>1.5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3.19</v>
      </c>
      <c r="Z806" s="9">
        <v>0</v>
      </c>
      <c r="AA806" s="8">
        <v>19.7</v>
      </c>
      <c r="AB806" s="9">
        <v>0</v>
      </c>
      <c r="AC806" s="9">
        <v>0</v>
      </c>
      <c r="AD806" s="4">
        <v>20700</v>
      </c>
      <c r="AE806" s="4">
        <v>1450</v>
      </c>
      <c r="AF806" s="4">
        <v>1250</v>
      </c>
      <c r="AG806" s="8">
        <v>13.4</v>
      </c>
      <c r="AH806" s="4">
        <v>1550</v>
      </c>
      <c r="AI806" s="4">
        <v>310</v>
      </c>
      <c r="AJ806" s="4">
        <v>198</v>
      </c>
      <c r="AK806" s="9">
        <v>3.67</v>
      </c>
      <c r="AL806" s="10">
        <v>0</v>
      </c>
      <c r="AM806" s="4">
        <v>173</v>
      </c>
      <c r="AN806" s="4">
        <v>366000</v>
      </c>
      <c r="AO806" s="10">
        <v>0</v>
      </c>
      <c r="AP806" s="7">
        <v>120</v>
      </c>
      <c r="AQ806" s="7">
        <v>1140</v>
      </c>
      <c r="AR806" s="7">
        <v>267</v>
      </c>
      <c r="AS806" s="7">
        <v>722</v>
      </c>
      <c r="AT806" s="10">
        <v>0</v>
      </c>
      <c r="AU806" s="10">
        <v>0</v>
      </c>
      <c r="AV806" s="10">
        <v>0</v>
      </c>
      <c r="AW806" s="10">
        <v>0</v>
      </c>
    </row>
    <row r="807" spans="1:49" s="16" customFormat="1" ht="12.75">
      <c r="A807" s="7" t="s">
        <v>400</v>
      </c>
      <c r="B807" s="7" t="s">
        <v>37</v>
      </c>
      <c r="C807" s="20" t="s">
        <v>83</v>
      </c>
      <c r="D807" s="14">
        <v>90</v>
      </c>
      <c r="E807" s="14">
        <v>26.4</v>
      </c>
      <c r="F807" s="14">
        <v>29.5</v>
      </c>
      <c r="G807" s="7">
        <v>0</v>
      </c>
      <c r="H807" s="7">
        <v>0</v>
      </c>
      <c r="I807" s="14">
        <v>10.4</v>
      </c>
      <c r="J807" s="7">
        <v>0</v>
      </c>
      <c r="K807" s="7">
        <v>0</v>
      </c>
      <c r="L807" s="11">
        <v>0.47</v>
      </c>
      <c r="M807" s="11">
        <v>0.61</v>
      </c>
      <c r="N807" s="7">
        <v>0</v>
      </c>
      <c r="O807" s="7">
        <v>0</v>
      </c>
      <c r="P807" s="10">
        <v>0</v>
      </c>
      <c r="Q807" s="25">
        <v>1.26</v>
      </c>
      <c r="R807" s="26">
        <v>1.5</v>
      </c>
      <c r="S807" s="27">
        <v>1.0625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8.52</v>
      </c>
      <c r="Z807" s="10">
        <v>0</v>
      </c>
      <c r="AA807" s="14">
        <v>57.5</v>
      </c>
      <c r="AB807" s="10">
        <v>0</v>
      </c>
      <c r="AC807" s="10">
        <v>0</v>
      </c>
      <c r="AD807" s="7">
        <v>3610</v>
      </c>
      <c r="AE807" s="7">
        <v>283</v>
      </c>
      <c r="AF807" s="7">
        <v>245</v>
      </c>
      <c r="AG807" s="14">
        <v>11.7</v>
      </c>
      <c r="AH807" s="7">
        <v>115</v>
      </c>
      <c r="AI807" s="14">
        <v>34.7</v>
      </c>
      <c r="AJ807" s="14">
        <v>22.1</v>
      </c>
      <c r="AK807" s="10">
        <v>2.09</v>
      </c>
      <c r="AL807" s="10">
        <v>0</v>
      </c>
      <c r="AM807" s="10">
        <v>2.84</v>
      </c>
      <c r="AN807" s="7">
        <v>24000</v>
      </c>
      <c r="AO807" s="10">
        <v>0</v>
      </c>
      <c r="AP807" s="14">
        <v>75.1</v>
      </c>
      <c r="AQ807" s="7">
        <v>119</v>
      </c>
      <c r="AR807" s="14">
        <v>43.7</v>
      </c>
      <c r="AS807" s="7">
        <v>139</v>
      </c>
      <c r="AT807" s="10">
        <v>0</v>
      </c>
      <c r="AU807" s="10">
        <v>0</v>
      </c>
      <c r="AV807" s="10">
        <v>0</v>
      </c>
      <c r="AW807" s="10">
        <v>0</v>
      </c>
    </row>
    <row r="808" spans="1:49" s="16" customFormat="1" ht="12.75">
      <c r="A808" s="7" t="s">
        <v>401</v>
      </c>
      <c r="B808" s="4" t="s">
        <v>37</v>
      </c>
      <c r="C808" s="20" t="s">
        <v>83</v>
      </c>
      <c r="D808" s="8">
        <v>99</v>
      </c>
      <c r="E808" s="8">
        <v>29.1</v>
      </c>
      <c r="F808" s="8">
        <v>29.7</v>
      </c>
      <c r="G808" s="4">
        <v>0</v>
      </c>
      <c r="H808" s="7">
        <v>0</v>
      </c>
      <c r="I808" s="14">
        <v>10.5</v>
      </c>
      <c r="J808" s="7">
        <v>0</v>
      </c>
      <c r="K808" s="7">
        <v>0</v>
      </c>
      <c r="L808" s="11">
        <v>0.52</v>
      </c>
      <c r="M808" s="11">
        <v>0.67</v>
      </c>
      <c r="N808" s="7">
        <v>0</v>
      </c>
      <c r="O808" s="7">
        <v>0</v>
      </c>
      <c r="P808" s="10">
        <v>0</v>
      </c>
      <c r="Q808" s="25">
        <v>1.32</v>
      </c>
      <c r="R808" s="26">
        <v>1.5625</v>
      </c>
      <c r="S808" s="27">
        <v>1.0625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7.8</v>
      </c>
      <c r="Z808" s="9">
        <v>0</v>
      </c>
      <c r="AA808" s="8">
        <v>51.9</v>
      </c>
      <c r="AB808" s="9">
        <v>0</v>
      </c>
      <c r="AC808" s="9">
        <v>0</v>
      </c>
      <c r="AD808" s="4">
        <v>3990</v>
      </c>
      <c r="AE808" s="4">
        <v>312</v>
      </c>
      <c r="AF808" s="4">
        <v>269</v>
      </c>
      <c r="AG808" s="8">
        <v>11.7</v>
      </c>
      <c r="AH808" s="4">
        <v>128</v>
      </c>
      <c r="AI808" s="8">
        <v>38.6</v>
      </c>
      <c r="AJ808" s="8">
        <v>24.5</v>
      </c>
      <c r="AK808" s="9">
        <v>2.1</v>
      </c>
      <c r="AL808" s="10">
        <v>0</v>
      </c>
      <c r="AM808" s="9">
        <v>3.77</v>
      </c>
      <c r="AN808" s="4">
        <v>26800</v>
      </c>
      <c r="AO808" s="10">
        <v>0</v>
      </c>
      <c r="AP808" s="14">
        <v>76.2</v>
      </c>
      <c r="AQ808" s="7">
        <v>134</v>
      </c>
      <c r="AR808" s="14">
        <v>48.5</v>
      </c>
      <c r="AS808" s="7">
        <v>154</v>
      </c>
      <c r="AT808" s="10">
        <v>0</v>
      </c>
      <c r="AU808" s="10">
        <v>0</v>
      </c>
      <c r="AV808" s="10">
        <v>0</v>
      </c>
      <c r="AW808" s="10">
        <v>0</v>
      </c>
    </row>
    <row r="809" spans="1:49" s="16" customFormat="1" ht="12.75">
      <c r="A809" s="7" t="s">
        <v>402</v>
      </c>
      <c r="B809" s="4" t="s">
        <v>37</v>
      </c>
      <c r="C809" s="20" t="s">
        <v>83</v>
      </c>
      <c r="D809" s="4">
        <v>118</v>
      </c>
      <c r="E809" s="8">
        <v>34.7</v>
      </c>
      <c r="F809" s="8">
        <v>32.9</v>
      </c>
      <c r="G809" s="4">
        <v>0</v>
      </c>
      <c r="H809" s="7">
        <v>0</v>
      </c>
      <c r="I809" s="14">
        <v>11.5</v>
      </c>
      <c r="J809" s="7">
        <v>0</v>
      </c>
      <c r="K809" s="7">
        <v>0</v>
      </c>
      <c r="L809" s="11">
        <v>0.55</v>
      </c>
      <c r="M809" s="11">
        <v>0.74</v>
      </c>
      <c r="N809" s="7">
        <v>0</v>
      </c>
      <c r="O809" s="7">
        <v>0</v>
      </c>
      <c r="P809" s="10">
        <v>0</v>
      </c>
      <c r="Q809" s="25">
        <v>1.44</v>
      </c>
      <c r="R809" s="26">
        <v>1.625</v>
      </c>
      <c r="S809" s="27">
        <v>1.125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7.76</v>
      </c>
      <c r="Z809" s="9">
        <v>0</v>
      </c>
      <c r="AA809" s="8">
        <v>54.5</v>
      </c>
      <c r="AB809" s="9">
        <v>0</v>
      </c>
      <c r="AC809" s="9">
        <v>0</v>
      </c>
      <c r="AD809" s="4">
        <v>5900</v>
      </c>
      <c r="AE809" s="4">
        <v>415</v>
      </c>
      <c r="AF809" s="4">
        <v>359</v>
      </c>
      <c r="AG809" s="8">
        <v>13</v>
      </c>
      <c r="AH809" s="4">
        <v>187</v>
      </c>
      <c r="AI809" s="8">
        <v>51.3</v>
      </c>
      <c r="AJ809" s="8">
        <v>32.6</v>
      </c>
      <c r="AK809" s="9">
        <v>2.32</v>
      </c>
      <c r="AL809" s="10">
        <v>0</v>
      </c>
      <c r="AM809" s="9">
        <v>5.3</v>
      </c>
      <c r="AN809" s="4">
        <v>48300</v>
      </c>
      <c r="AO809" s="10">
        <v>0</v>
      </c>
      <c r="AP809" s="14">
        <v>92.5</v>
      </c>
      <c r="AQ809" s="7">
        <v>197</v>
      </c>
      <c r="AR809" s="14">
        <v>65.1</v>
      </c>
      <c r="AS809" s="7">
        <v>205</v>
      </c>
      <c r="AT809" s="10">
        <v>0</v>
      </c>
      <c r="AU809" s="10">
        <v>0</v>
      </c>
      <c r="AV809" s="10">
        <v>0</v>
      </c>
      <c r="AW809" s="10">
        <v>0</v>
      </c>
    </row>
    <row r="810" spans="1:49" s="16" customFormat="1" ht="12.75">
      <c r="A810" s="7" t="s">
        <v>403</v>
      </c>
      <c r="B810" s="4" t="s">
        <v>37</v>
      </c>
      <c r="C810" s="20" t="s">
        <v>83</v>
      </c>
      <c r="D810" s="4">
        <v>130</v>
      </c>
      <c r="E810" s="8">
        <v>38.3</v>
      </c>
      <c r="F810" s="8">
        <v>33.1</v>
      </c>
      <c r="G810" s="4">
        <v>0</v>
      </c>
      <c r="H810" s="7">
        <v>0</v>
      </c>
      <c r="I810" s="14">
        <v>11.5</v>
      </c>
      <c r="J810" s="7">
        <v>0</v>
      </c>
      <c r="K810" s="7">
        <v>0</v>
      </c>
      <c r="L810" s="11">
        <v>0.58</v>
      </c>
      <c r="M810" s="11">
        <v>0.855</v>
      </c>
      <c r="N810" s="7">
        <v>0</v>
      </c>
      <c r="O810" s="7">
        <v>0</v>
      </c>
      <c r="P810" s="10">
        <v>0</v>
      </c>
      <c r="Q810" s="25">
        <v>1.56</v>
      </c>
      <c r="R810" s="26">
        <v>1.75</v>
      </c>
      <c r="S810" s="27">
        <v>1.125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6.73</v>
      </c>
      <c r="Z810" s="9">
        <v>0</v>
      </c>
      <c r="AA810" s="8">
        <v>51.7</v>
      </c>
      <c r="AB810" s="9">
        <v>0</v>
      </c>
      <c r="AC810" s="9">
        <v>0</v>
      </c>
      <c r="AD810" s="4">
        <v>6710</v>
      </c>
      <c r="AE810" s="4">
        <v>467</v>
      </c>
      <c r="AF810" s="4">
        <v>406</v>
      </c>
      <c r="AG810" s="8">
        <v>13.2</v>
      </c>
      <c r="AH810" s="4">
        <v>218</v>
      </c>
      <c r="AI810" s="8">
        <v>59.5</v>
      </c>
      <c r="AJ810" s="8">
        <v>37.9</v>
      </c>
      <c r="AK810" s="9">
        <v>2.39</v>
      </c>
      <c r="AL810" s="10">
        <v>0</v>
      </c>
      <c r="AM810" s="9">
        <v>7.37</v>
      </c>
      <c r="AN810" s="4">
        <v>56600</v>
      </c>
      <c r="AO810" s="10">
        <v>0</v>
      </c>
      <c r="AP810" s="14">
        <v>92.7</v>
      </c>
      <c r="AQ810" s="7">
        <v>228</v>
      </c>
      <c r="AR810" s="14">
        <v>75.3</v>
      </c>
      <c r="AS810" s="7">
        <v>230</v>
      </c>
      <c r="AT810" s="10">
        <v>0</v>
      </c>
      <c r="AU810" s="10">
        <v>0</v>
      </c>
      <c r="AV810" s="10">
        <v>0</v>
      </c>
      <c r="AW810" s="10">
        <v>0</v>
      </c>
    </row>
    <row r="811" spans="1:49" s="16" customFormat="1" ht="12.75">
      <c r="A811" s="7" t="s">
        <v>404</v>
      </c>
      <c r="B811" s="4" t="s">
        <v>37</v>
      </c>
      <c r="C811" s="20" t="s">
        <v>83</v>
      </c>
      <c r="D811" s="4">
        <v>141</v>
      </c>
      <c r="E811" s="8">
        <v>41.6</v>
      </c>
      <c r="F811" s="8">
        <v>33.3</v>
      </c>
      <c r="G811" s="4">
        <v>0</v>
      </c>
      <c r="H811" s="7">
        <v>0</v>
      </c>
      <c r="I811" s="14">
        <v>11.5</v>
      </c>
      <c r="J811" s="7">
        <v>0</v>
      </c>
      <c r="K811" s="7">
        <v>0</v>
      </c>
      <c r="L811" s="11">
        <v>0.605</v>
      </c>
      <c r="M811" s="11">
        <v>0.96</v>
      </c>
      <c r="N811" s="7">
        <v>0</v>
      </c>
      <c r="O811" s="7">
        <v>0</v>
      </c>
      <c r="P811" s="10">
        <v>0</v>
      </c>
      <c r="Q811" s="25">
        <v>1.66</v>
      </c>
      <c r="R811" s="26">
        <v>1.8125</v>
      </c>
      <c r="S811" s="27">
        <v>1.125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6.01</v>
      </c>
      <c r="Z811" s="9">
        <v>0</v>
      </c>
      <c r="AA811" s="8">
        <v>49.6</v>
      </c>
      <c r="AB811" s="9">
        <v>0</v>
      </c>
      <c r="AC811" s="9">
        <v>0</v>
      </c>
      <c r="AD811" s="4">
        <v>7450</v>
      </c>
      <c r="AE811" s="4">
        <v>514</v>
      </c>
      <c r="AF811" s="4">
        <v>448</v>
      </c>
      <c r="AG811" s="8">
        <v>13.4</v>
      </c>
      <c r="AH811" s="4">
        <v>246</v>
      </c>
      <c r="AI811" s="8">
        <v>66.9</v>
      </c>
      <c r="AJ811" s="8">
        <v>42.7</v>
      </c>
      <c r="AK811" s="9">
        <v>2.43</v>
      </c>
      <c r="AL811" s="10">
        <v>0</v>
      </c>
      <c r="AM811" s="9">
        <v>9.7</v>
      </c>
      <c r="AN811" s="4">
        <v>64400</v>
      </c>
      <c r="AO811" s="10">
        <v>0</v>
      </c>
      <c r="AP811" s="14">
        <v>93</v>
      </c>
      <c r="AQ811" s="7">
        <v>257</v>
      </c>
      <c r="AR811" s="14">
        <v>84.6</v>
      </c>
      <c r="AS811" s="7">
        <v>253</v>
      </c>
      <c r="AT811" s="10">
        <v>0</v>
      </c>
      <c r="AU811" s="10">
        <v>0</v>
      </c>
      <c r="AV811" s="10">
        <v>0</v>
      </c>
      <c r="AW811" s="10">
        <v>0</v>
      </c>
    </row>
    <row r="812" spans="1:49" s="16" customFormat="1" ht="12.75">
      <c r="A812" s="7" t="s">
        <v>405</v>
      </c>
      <c r="B812" s="4" t="s">
        <v>37</v>
      </c>
      <c r="C812" s="20" t="s">
        <v>83</v>
      </c>
      <c r="D812" s="4">
        <v>152</v>
      </c>
      <c r="E812" s="8">
        <v>44.8</v>
      </c>
      <c r="F812" s="8">
        <v>33.5</v>
      </c>
      <c r="G812" s="4">
        <v>0</v>
      </c>
      <c r="H812" s="7">
        <v>0</v>
      </c>
      <c r="I812" s="14">
        <v>11.6</v>
      </c>
      <c r="J812" s="7">
        <v>0</v>
      </c>
      <c r="K812" s="7">
        <v>0</v>
      </c>
      <c r="L812" s="11">
        <v>0.635</v>
      </c>
      <c r="M812" s="10">
        <v>1.06</v>
      </c>
      <c r="N812" s="7">
        <v>0</v>
      </c>
      <c r="O812" s="7">
        <v>0</v>
      </c>
      <c r="P812" s="10">
        <v>0</v>
      </c>
      <c r="Q812" s="25">
        <v>1.76</v>
      </c>
      <c r="R812" s="26">
        <v>1.9375</v>
      </c>
      <c r="S812" s="27">
        <v>1.125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5.48</v>
      </c>
      <c r="Z812" s="9">
        <v>0</v>
      </c>
      <c r="AA812" s="8">
        <v>47.2</v>
      </c>
      <c r="AB812" s="9">
        <v>0</v>
      </c>
      <c r="AC812" s="9">
        <v>0</v>
      </c>
      <c r="AD812" s="4">
        <v>8160</v>
      </c>
      <c r="AE812" s="4">
        <v>559</v>
      </c>
      <c r="AF812" s="4">
        <v>487</v>
      </c>
      <c r="AG812" s="8">
        <v>13.5</v>
      </c>
      <c r="AH812" s="4">
        <v>273</v>
      </c>
      <c r="AI812" s="8">
        <v>73.9</v>
      </c>
      <c r="AJ812" s="8">
        <v>47.2</v>
      </c>
      <c r="AK812" s="9">
        <v>2.47</v>
      </c>
      <c r="AL812" s="10">
        <v>0</v>
      </c>
      <c r="AM812" s="8">
        <v>12.4</v>
      </c>
      <c r="AN812" s="4">
        <v>71700</v>
      </c>
      <c r="AO812" s="10">
        <v>0</v>
      </c>
      <c r="AP812" s="14">
        <v>94.1</v>
      </c>
      <c r="AQ812" s="7">
        <v>289</v>
      </c>
      <c r="AR812" s="14">
        <v>94.3</v>
      </c>
      <c r="AS812" s="7">
        <v>278</v>
      </c>
      <c r="AT812" s="10">
        <v>0</v>
      </c>
      <c r="AU812" s="10">
        <v>0</v>
      </c>
      <c r="AV812" s="10">
        <v>0</v>
      </c>
      <c r="AW812" s="10">
        <v>0</v>
      </c>
    </row>
    <row r="813" spans="1:49" s="16" customFormat="1" ht="12.75">
      <c r="A813" s="7" t="s">
        <v>406</v>
      </c>
      <c r="B813" s="4" t="s">
        <v>37</v>
      </c>
      <c r="C813" s="20" t="s">
        <v>83</v>
      </c>
      <c r="D813" s="4">
        <v>169</v>
      </c>
      <c r="E813" s="8">
        <v>49.5</v>
      </c>
      <c r="F813" s="8">
        <v>33.8</v>
      </c>
      <c r="G813" s="4">
        <v>0</v>
      </c>
      <c r="H813" s="7">
        <v>0</v>
      </c>
      <c r="I813" s="14">
        <v>11.5</v>
      </c>
      <c r="J813" s="7">
        <v>0</v>
      </c>
      <c r="K813" s="7">
        <v>0</v>
      </c>
      <c r="L813" s="11">
        <v>0.67</v>
      </c>
      <c r="M813" s="10">
        <v>1.22</v>
      </c>
      <c r="N813" s="7">
        <v>0</v>
      </c>
      <c r="O813" s="7">
        <v>0</v>
      </c>
      <c r="P813" s="10">
        <v>0</v>
      </c>
      <c r="Q813" s="25">
        <v>1.92</v>
      </c>
      <c r="R813" s="26">
        <v>2.125</v>
      </c>
      <c r="S813" s="27">
        <v>1.1875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4.71</v>
      </c>
      <c r="Z813" s="9">
        <v>0</v>
      </c>
      <c r="AA813" s="8">
        <v>44.7</v>
      </c>
      <c r="AB813" s="9">
        <v>0</v>
      </c>
      <c r="AC813" s="9">
        <v>0</v>
      </c>
      <c r="AD813" s="4">
        <v>9290</v>
      </c>
      <c r="AE813" s="4">
        <v>629</v>
      </c>
      <c r="AF813" s="4">
        <v>549</v>
      </c>
      <c r="AG813" s="8">
        <v>13.7</v>
      </c>
      <c r="AH813" s="4">
        <v>310</v>
      </c>
      <c r="AI813" s="8">
        <v>84.4</v>
      </c>
      <c r="AJ813" s="8">
        <v>53.9</v>
      </c>
      <c r="AK813" s="9">
        <v>2.5</v>
      </c>
      <c r="AL813" s="10">
        <v>0</v>
      </c>
      <c r="AM813" s="8">
        <v>17.7</v>
      </c>
      <c r="AN813" s="4">
        <v>82400</v>
      </c>
      <c r="AO813" s="10">
        <v>0</v>
      </c>
      <c r="AP813" s="14">
        <v>93.7</v>
      </c>
      <c r="AQ813" s="7">
        <v>329</v>
      </c>
      <c r="AR813" s="7">
        <v>108</v>
      </c>
      <c r="AS813" s="7">
        <v>311</v>
      </c>
      <c r="AT813" s="10">
        <v>0</v>
      </c>
      <c r="AU813" s="10">
        <v>0</v>
      </c>
      <c r="AV813" s="10">
        <v>0</v>
      </c>
      <c r="AW813" s="10">
        <v>0</v>
      </c>
    </row>
    <row r="814" spans="1:49" s="16" customFormat="1" ht="12.75">
      <c r="A814" s="7" t="s">
        <v>407</v>
      </c>
      <c r="B814" s="4" t="s">
        <v>37</v>
      </c>
      <c r="C814" s="20" t="s">
        <v>83</v>
      </c>
      <c r="D814" s="4">
        <v>201</v>
      </c>
      <c r="E814" s="8">
        <v>59.2</v>
      </c>
      <c r="F814" s="8">
        <v>33.7</v>
      </c>
      <c r="G814" s="4">
        <v>0</v>
      </c>
      <c r="H814" s="7">
        <v>0</v>
      </c>
      <c r="I814" s="14">
        <v>15.7</v>
      </c>
      <c r="J814" s="7">
        <v>0</v>
      </c>
      <c r="K814" s="7">
        <v>0</v>
      </c>
      <c r="L814" s="11">
        <v>0.715</v>
      </c>
      <c r="M814" s="10">
        <v>1.15</v>
      </c>
      <c r="N814" s="7">
        <v>0</v>
      </c>
      <c r="O814" s="7">
        <v>0</v>
      </c>
      <c r="P814" s="10">
        <v>0</v>
      </c>
      <c r="Q814" s="25">
        <v>1.94</v>
      </c>
      <c r="R814" s="26">
        <v>2</v>
      </c>
      <c r="S814" s="27">
        <v>1.1875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6.85</v>
      </c>
      <c r="Z814" s="9">
        <v>0</v>
      </c>
      <c r="AA814" s="8">
        <v>41.7</v>
      </c>
      <c r="AB814" s="9">
        <v>0</v>
      </c>
      <c r="AC814" s="9">
        <v>0</v>
      </c>
      <c r="AD814" s="4">
        <v>11600</v>
      </c>
      <c r="AE814" s="4">
        <v>773</v>
      </c>
      <c r="AF814" s="4">
        <v>686</v>
      </c>
      <c r="AG814" s="8">
        <v>14</v>
      </c>
      <c r="AH814" s="4">
        <v>749</v>
      </c>
      <c r="AI814" s="4">
        <v>147</v>
      </c>
      <c r="AJ814" s="8">
        <v>95.2</v>
      </c>
      <c r="AK814" s="9">
        <v>3.56</v>
      </c>
      <c r="AL814" s="10">
        <v>0</v>
      </c>
      <c r="AM814" s="8">
        <v>20.8</v>
      </c>
      <c r="AN814" s="4">
        <v>198000</v>
      </c>
      <c r="AO814" s="10">
        <v>0</v>
      </c>
      <c r="AP814" s="7">
        <v>128</v>
      </c>
      <c r="AQ814" s="7">
        <v>577</v>
      </c>
      <c r="AR814" s="7">
        <v>140</v>
      </c>
      <c r="AS814" s="7">
        <v>382</v>
      </c>
      <c r="AT814" s="10">
        <v>0</v>
      </c>
      <c r="AU814" s="10">
        <v>0</v>
      </c>
      <c r="AV814" s="10">
        <v>0</v>
      </c>
      <c r="AW814" s="10">
        <v>0</v>
      </c>
    </row>
    <row r="815" spans="1:49" s="16" customFormat="1" ht="12.75">
      <c r="A815" s="7" t="s">
        <v>408</v>
      </c>
      <c r="B815" s="4" t="s">
        <v>37</v>
      </c>
      <c r="C815" s="20" t="s">
        <v>83</v>
      </c>
      <c r="D815" s="4">
        <v>221</v>
      </c>
      <c r="E815" s="8">
        <v>65.2</v>
      </c>
      <c r="F815" s="8">
        <v>33.9</v>
      </c>
      <c r="G815" s="4">
        <v>0</v>
      </c>
      <c r="H815" s="7">
        <v>0</v>
      </c>
      <c r="I815" s="14">
        <v>15.8</v>
      </c>
      <c r="J815" s="7">
        <v>0</v>
      </c>
      <c r="K815" s="7">
        <v>0</v>
      </c>
      <c r="L815" s="11">
        <v>0.775</v>
      </c>
      <c r="M815" s="10">
        <v>1.28</v>
      </c>
      <c r="N815" s="7">
        <v>0</v>
      </c>
      <c r="O815" s="7">
        <v>0</v>
      </c>
      <c r="P815" s="10">
        <v>0</v>
      </c>
      <c r="Q815" s="25">
        <v>2.06</v>
      </c>
      <c r="R815" s="26">
        <v>2.125</v>
      </c>
      <c r="S815" s="27">
        <v>1.1875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6.2</v>
      </c>
      <c r="Z815" s="9">
        <v>0</v>
      </c>
      <c r="AA815" s="8">
        <v>38.5</v>
      </c>
      <c r="AB815" s="9">
        <v>0</v>
      </c>
      <c r="AC815" s="9">
        <v>0</v>
      </c>
      <c r="AD815" s="4">
        <v>12900</v>
      </c>
      <c r="AE815" s="4">
        <v>857</v>
      </c>
      <c r="AF815" s="4">
        <v>759</v>
      </c>
      <c r="AG815" s="8">
        <v>14.1</v>
      </c>
      <c r="AH815" s="4">
        <v>840</v>
      </c>
      <c r="AI815" s="4">
        <v>164</v>
      </c>
      <c r="AJ815" s="4">
        <v>106</v>
      </c>
      <c r="AK815" s="9">
        <v>3.59</v>
      </c>
      <c r="AL815" s="10">
        <v>0</v>
      </c>
      <c r="AM815" s="8">
        <v>27.8</v>
      </c>
      <c r="AN815" s="4">
        <v>224000</v>
      </c>
      <c r="AO815" s="10">
        <v>0</v>
      </c>
      <c r="AP815" s="7">
        <v>129</v>
      </c>
      <c r="AQ815" s="7">
        <v>647</v>
      </c>
      <c r="AR815" s="7">
        <v>156</v>
      </c>
      <c r="AS815" s="7">
        <v>423</v>
      </c>
      <c r="AT815" s="10">
        <v>0</v>
      </c>
      <c r="AU815" s="10">
        <v>0</v>
      </c>
      <c r="AV815" s="10">
        <v>0</v>
      </c>
      <c r="AW815" s="10">
        <v>0</v>
      </c>
    </row>
    <row r="816" spans="1:49" s="16" customFormat="1" ht="12.75">
      <c r="A816" s="7" t="s">
        <v>409</v>
      </c>
      <c r="B816" s="4" t="s">
        <v>37</v>
      </c>
      <c r="C816" s="20" t="s">
        <v>83</v>
      </c>
      <c r="D816" s="4">
        <v>241</v>
      </c>
      <c r="E816" s="8">
        <v>71</v>
      </c>
      <c r="F816" s="8">
        <v>34.2</v>
      </c>
      <c r="G816" s="4">
        <v>0</v>
      </c>
      <c r="H816" s="7">
        <v>0</v>
      </c>
      <c r="I816" s="14">
        <v>15.9</v>
      </c>
      <c r="J816" s="7">
        <v>0</v>
      </c>
      <c r="K816" s="7">
        <v>0</v>
      </c>
      <c r="L816" s="11">
        <v>0.83</v>
      </c>
      <c r="M816" s="10">
        <v>1.4</v>
      </c>
      <c r="N816" s="7">
        <v>0</v>
      </c>
      <c r="O816" s="7">
        <v>0</v>
      </c>
      <c r="P816" s="10">
        <v>0</v>
      </c>
      <c r="Q816" s="25">
        <v>2.19</v>
      </c>
      <c r="R816" s="26">
        <v>2.25</v>
      </c>
      <c r="S816" s="27">
        <v>1.25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5.66</v>
      </c>
      <c r="Z816" s="9">
        <v>0</v>
      </c>
      <c r="AA816" s="8">
        <v>35.9</v>
      </c>
      <c r="AB816" s="9">
        <v>0</v>
      </c>
      <c r="AC816" s="9">
        <v>0</v>
      </c>
      <c r="AD816" s="4">
        <v>14200</v>
      </c>
      <c r="AE816" s="4">
        <v>940</v>
      </c>
      <c r="AF816" s="4">
        <v>831</v>
      </c>
      <c r="AG816" s="8">
        <v>14.1</v>
      </c>
      <c r="AH816" s="4">
        <v>933</v>
      </c>
      <c r="AI816" s="4">
        <v>182</v>
      </c>
      <c r="AJ816" s="4">
        <v>118</v>
      </c>
      <c r="AK816" s="9">
        <v>3.62</v>
      </c>
      <c r="AL816" s="10">
        <v>0</v>
      </c>
      <c r="AM816" s="8">
        <v>36.2</v>
      </c>
      <c r="AN816" s="4">
        <v>251000</v>
      </c>
      <c r="AO816" s="10">
        <v>0</v>
      </c>
      <c r="AP816" s="7">
        <v>130</v>
      </c>
      <c r="AQ816" s="7">
        <v>726</v>
      </c>
      <c r="AR816" s="7">
        <v>173</v>
      </c>
      <c r="AS816" s="7">
        <v>467</v>
      </c>
      <c r="AT816" s="10">
        <v>0</v>
      </c>
      <c r="AU816" s="10">
        <v>0</v>
      </c>
      <c r="AV816" s="10">
        <v>0</v>
      </c>
      <c r="AW816" s="10">
        <v>0</v>
      </c>
    </row>
    <row r="817" spans="1:49" s="16" customFormat="1" ht="12.75">
      <c r="A817" s="7" t="s">
        <v>410</v>
      </c>
      <c r="B817" s="4" t="s">
        <v>37</v>
      </c>
      <c r="C817" s="20" t="s">
        <v>83</v>
      </c>
      <c r="D817" s="4">
        <v>263</v>
      </c>
      <c r="E817" s="8">
        <v>77.5</v>
      </c>
      <c r="F817" s="8">
        <v>34.5</v>
      </c>
      <c r="G817" s="4">
        <v>0</v>
      </c>
      <c r="H817" s="7">
        <v>0</v>
      </c>
      <c r="I817" s="14">
        <v>15.8</v>
      </c>
      <c r="J817" s="7">
        <v>0</v>
      </c>
      <c r="K817" s="7">
        <v>0</v>
      </c>
      <c r="L817" s="11">
        <v>0.87</v>
      </c>
      <c r="M817" s="10">
        <v>1.57</v>
      </c>
      <c r="N817" s="7">
        <v>0</v>
      </c>
      <c r="O817" s="7">
        <v>0</v>
      </c>
      <c r="P817" s="10">
        <v>0</v>
      </c>
      <c r="Q817" s="25">
        <v>2.36</v>
      </c>
      <c r="R817" s="26">
        <v>2.4375</v>
      </c>
      <c r="S817" s="27">
        <v>1.25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5.03</v>
      </c>
      <c r="Z817" s="9">
        <v>0</v>
      </c>
      <c r="AA817" s="8">
        <v>34.3</v>
      </c>
      <c r="AB817" s="9">
        <v>0</v>
      </c>
      <c r="AC817" s="9">
        <v>0</v>
      </c>
      <c r="AD817" s="4">
        <v>15900</v>
      </c>
      <c r="AE817" s="4">
        <v>1040</v>
      </c>
      <c r="AF817" s="4">
        <v>919</v>
      </c>
      <c r="AG817" s="8">
        <v>14.3</v>
      </c>
      <c r="AH817" s="4">
        <v>1040</v>
      </c>
      <c r="AI817" s="4">
        <v>202</v>
      </c>
      <c r="AJ817" s="4">
        <v>131</v>
      </c>
      <c r="AK817" s="9">
        <v>3.66</v>
      </c>
      <c r="AL817" s="10">
        <v>0</v>
      </c>
      <c r="AM817" s="8">
        <v>48.7</v>
      </c>
      <c r="AN817" s="4">
        <v>281000</v>
      </c>
      <c r="AO817" s="10">
        <v>0</v>
      </c>
      <c r="AP817" s="7">
        <v>130</v>
      </c>
      <c r="AQ817" s="7">
        <v>807</v>
      </c>
      <c r="AR817" s="7">
        <v>193</v>
      </c>
      <c r="AS817" s="7">
        <v>515</v>
      </c>
      <c r="AT817" s="10">
        <v>0</v>
      </c>
      <c r="AU817" s="10">
        <v>0</v>
      </c>
      <c r="AV817" s="10">
        <v>0</v>
      </c>
      <c r="AW817" s="10">
        <v>0</v>
      </c>
    </row>
    <row r="818" spans="1:49" s="16" customFormat="1" ht="12.75">
      <c r="A818" s="7" t="s">
        <v>411</v>
      </c>
      <c r="B818" s="4" t="s">
        <v>37</v>
      </c>
      <c r="C818" s="20" t="s">
        <v>83</v>
      </c>
      <c r="D818" s="4">
        <v>291</v>
      </c>
      <c r="E818" s="8">
        <v>85.7</v>
      </c>
      <c r="F818" s="8">
        <v>34.8</v>
      </c>
      <c r="G818" s="4">
        <v>0</v>
      </c>
      <c r="H818" s="7">
        <v>0</v>
      </c>
      <c r="I818" s="14">
        <v>15.9</v>
      </c>
      <c r="J818" s="7">
        <v>0</v>
      </c>
      <c r="K818" s="7">
        <v>0</v>
      </c>
      <c r="L818" s="11">
        <v>0.96</v>
      </c>
      <c r="M818" s="10">
        <v>1.73</v>
      </c>
      <c r="N818" s="7">
        <v>0</v>
      </c>
      <c r="O818" s="7">
        <v>0</v>
      </c>
      <c r="P818" s="10">
        <v>0</v>
      </c>
      <c r="Q818" s="25">
        <v>2.52</v>
      </c>
      <c r="R818" s="26">
        <v>2.625</v>
      </c>
      <c r="S818" s="27">
        <v>1.3125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4.6</v>
      </c>
      <c r="Z818" s="9">
        <v>0</v>
      </c>
      <c r="AA818" s="8">
        <v>31</v>
      </c>
      <c r="AB818" s="9">
        <v>0</v>
      </c>
      <c r="AC818" s="9">
        <v>0</v>
      </c>
      <c r="AD818" s="4">
        <v>17700</v>
      </c>
      <c r="AE818" s="4">
        <v>1160</v>
      </c>
      <c r="AF818" s="4">
        <v>1020</v>
      </c>
      <c r="AG818" s="8">
        <v>14.4</v>
      </c>
      <c r="AH818" s="4">
        <v>1160</v>
      </c>
      <c r="AI818" s="4">
        <v>226</v>
      </c>
      <c r="AJ818" s="4">
        <v>146</v>
      </c>
      <c r="AK818" s="9">
        <v>3.68</v>
      </c>
      <c r="AL818" s="10">
        <v>0</v>
      </c>
      <c r="AM818" s="8">
        <v>65.1</v>
      </c>
      <c r="AN818" s="4">
        <v>319000</v>
      </c>
      <c r="AO818" s="10">
        <v>0</v>
      </c>
      <c r="AP818" s="7">
        <v>131</v>
      </c>
      <c r="AQ818" s="7">
        <v>904</v>
      </c>
      <c r="AR818" s="7">
        <v>214</v>
      </c>
      <c r="AS818" s="7">
        <v>573</v>
      </c>
      <c r="AT818" s="10">
        <v>0</v>
      </c>
      <c r="AU818" s="10">
        <v>0</v>
      </c>
      <c r="AV818" s="10">
        <v>0</v>
      </c>
      <c r="AW818" s="10">
        <v>0</v>
      </c>
    </row>
    <row r="819" spans="1:49" s="16" customFormat="1" ht="12.75">
      <c r="A819" s="7" t="s">
        <v>412</v>
      </c>
      <c r="B819" s="4" t="s">
        <v>37</v>
      </c>
      <c r="C819" s="20" t="s">
        <v>46</v>
      </c>
      <c r="D819" s="4">
        <v>318</v>
      </c>
      <c r="E819" s="8">
        <v>93.6</v>
      </c>
      <c r="F819" s="8">
        <v>35.2</v>
      </c>
      <c r="G819" s="4">
        <v>0</v>
      </c>
      <c r="H819" s="7">
        <v>0</v>
      </c>
      <c r="I819" s="14">
        <v>16</v>
      </c>
      <c r="J819" s="7">
        <v>0</v>
      </c>
      <c r="K819" s="7">
        <v>0</v>
      </c>
      <c r="L819" s="10">
        <v>1.04</v>
      </c>
      <c r="M819" s="10">
        <v>1.89</v>
      </c>
      <c r="N819" s="7">
        <v>0</v>
      </c>
      <c r="O819" s="7">
        <v>0</v>
      </c>
      <c r="P819" s="10">
        <v>0</v>
      </c>
      <c r="Q819" s="25">
        <v>2.68</v>
      </c>
      <c r="R819" s="26">
        <v>2.75</v>
      </c>
      <c r="S819" s="27">
        <v>1.3125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4.23</v>
      </c>
      <c r="Z819" s="9">
        <v>0</v>
      </c>
      <c r="AA819" s="8">
        <v>28.7</v>
      </c>
      <c r="AB819" s="9">
        <v>0</v>
      </c>
      <c r="AC819" s="9">
        <v>0</v>
      </c>
      <c r="AD819" s="4">
        <v>19500</v>
      </c>
      <c r="AE819" s="4">
        <v>1270</v>
      </c>
      <c r="AF819" s="4">
        <v>1110</v>
      </c>
      <c r="AG819" s="8">
        <v>14.5</v>
      </c>
      <c r="AH819" s="4">
        <v>1290</v>
      </c>
      <c r="AI819" s="4">
        <v>250</v>
      </c>
      <c r="AJ819" s="4">
        <v>161</v>
      </c>
      <c r="AK819" s="9">
        <v>3.71</v>
      </c>
      <c r="AL819" s="10">
        <v>0</v>
      </c>
      <c r="AM819" s="8">
        <v>84.4</v>
      </c>
      <c r="AN819" s="4">
        <v>357000</v>
      </c>
      <c r="AO819" s="10">
        <v>0</v>
      </c>
      <c r="AP819" s="7">
        <v>133</v>
      </c>
      <c r="AQ819" s="7">
        <v>1010</v>
      </c>
      <c r="AR819" s="7">
        <v>235</v>
      </c>
      <c r="AS819" s="7">
        <v>632</v>
      </c>
      <c r="AT819" s="10">
        <v>0</v>
      </c>
      <c r="AU819" s="10">
        <v>0</v>
      </c>
      <c r="AV819" s="10">
        <v>0</v>
      </c>
      <c r="AW819" s="10">
        <v>0</v>
      </c>
    </row>
    <row r="820" spans="1:49" s="16" customFormat="1" ht="12.75">
      <c r="A820" s="7" t="s">
        <v>413</v>
      </c>
      <c r="B820" s="4" t="s">
        <v>37</v>
      </c>
      <c r="C820" s="20" t="s">
        <v>46</v>
      </c>
      <c r="D820" s="4">
        <v>354</v>
      </c>
      <c r="E820" s="4">
        <v>104</v>
      </c>
      <c r="F820" s="8">
        <v>35.6</v>
      </c>
      <c r="G820" s="4">
        <v>0</v>
      </c>
      <c r="H820" s="7">
        <v>0</v>
      </c>
      <c r="I820" s="14">
        <v>16.1</v>
      </c>
      <c r="J820" s="7">
        <v>0</v>
      </c>
      <c r="K820" s="7">
        <v>0</v>
      </c>
      <c r="L820" s="10">
        <v>1.16</v>
      </c>
      <c r="M820" s="10">
        <v>2.09</v>
      </c>
      <c r="N820" s="7">
        <v>0</v>
      </c>
      <c r="O820" s="7">
        <v>0</v>
      </c>
      <c r="P820" s="10">
        <v>0</v>
      </c>
      <c r="Q820" s="25">
        <v>2.88</v>
      </c>
      <c r="R820" s="26">
        <v>2.9375</v>
      </c>
      <c r="S820" s="27">
        <v>1.375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3.85</v>
      </c>
      <c r="Z820" s="9">
        <v>0</v>
      </c>
      <c r="AA820" s="8">
        <v>25.7</v>
      </c>
      <c r="AB820" s="9">
        <v>0</v>
      </c>
      <c r="AC820" s="9">
        <v>0</v>
      </c>
      <c r="AD820" s="4">
        <v>22000</v>
      </c>
      <c r="AE820" s="4">
        <v>1420</v>
      </c>
      <c r="AF820" s="4">
        <v>1240</v>
      </c>
      <c r="AG820" s="8">
        <v>14.5</v>
      </c>
      <c r="AH820" s="4">
        <v>1460</v>
      </c>
      <c r="AI820" s="4">
        <v>282</v>
      </c>
      <c r="AJ820" s="4">
        <v>181</v>
      </c>
      <c r="AK820" s="9">
        <v>3.74</v>
      </c>
      <c r="AL820" s="10">
        <v>0</v>
      </c>
      <c r="AM820" s="4">
        <v>115</v>
      </c>
      <c r="AN820" s="4">
        <v>408000</v>
      </c>
      <c r="AO820" s="10">
        <v>0</v>
      </c>
      <c r="AP820" s="7">
        <v>135</v>
      </c>
      <c r="AQ820" s="7">
        <v>1130</v>
      </c>
      <c r="AR820" s="7">
        <v>262</v>
      </c>
      <c r="AS820" s="7">
        <v>707</v>
      </c>
      <c r="AT820" s="10">
        <v>0</v>
      </c>
      <c r="AU820" s="10">
        <v>0</v>
      </c>
      <c r="AV820" s="10">
        <v>0</v>
      </c>
      <c r="AW820" s="10">
        <v>0</v>
      </c>
    </row>
    <row r="821" spans="1:49" s="16" customFormat="1" ht="12.75">
      <c r="A821" s="7" t="s">
        <v>414</v>
      </c>
      <c r="B821" s="4" t="s">
        <v>37</v>
      </c>
      <c r="C821" s="20" t="s">
        <v>46</v>
      </c>
      <c r="D821" s="4">
        <v>387</v>
      </c>
      <c r="E821" s="4">
        <v>114</v>
      </c>
      <c r="F821" s="8">
        <v>36</v>
      </c>
      <c r="G821" s="4">
        <v>0</v>
      </c>
      <c r="H821" s="7">
        <v>0</v>
      </c>
      <c r="I821" s="14">
        <v>16.2</v>
      </c>
      <c r="J821" s="7">
        <v>0</v>
      </c>
      <c r="K821" s="7">
        <v>0</v>
      </c>
      <c r="L821" s="10">
        <v>1.26</v>
      </c>
      <c r="M821" s="10">
        <v>2.28</v>
      </c>
      <c r="N821" s="7">
        <v>0</v>
      </c>
      <c r="O821" s="7">
        <v>0</v>
      </c>
      <c r="P821" s="10">
        <v>0</v>
      </c>
      <c r="Q821" s="25">
        <v>3.07</v>
      </c>
      <c r="R821" s="26">
        <v>3.1875</v>
      </c>
      <c r="S821" s="27">
        <v>1.4375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3.55</v>
      </c>
      <c r="Z821" s="9">
        <v>0</v>
      </c>
      <c r="AA821" s="8">
        <v>23.7</v>
      </c>
      <c r="AB821" s="9">
        <v>0</v>
      </c>
      <c r="AC821" s="9">
        <v>0</v>
      </c>
      <c r="AD821" s="4">
        <v>24300</v>
      </c>
      <c r="AE821" s="4">
        <v>1560</v>
      </c>
      <c r="AF821" s="4">
        <v>1350</v>
      </c>
      <c r="AG821" s="8">
        <v>14.6</v>
      </c>
      <c r="AH821" s="4">
        <v>1620</v>
      </c>
      <c r="AI821" s="4">
        <v>312</v>
      </c>
      <c r="AJ821" s="4">
        <v>200</v>
      </c>
      <c r="AK821" s="9">
        <v>3.77</v>
      </c>
      <c r="AL821" s="10">
        <v>0</v>
      </c>
      <c r="AM821" s="4">
        <v>148</v>
      </c>
      <c r="AN821" s="4">
        <v>459000</v>
      </c>
      <c r="AO821" s="10">
        <v>0</v>
      </c>
      <c r="AP821" s="7">
        <v>137</v>
      </c>
      <c r="AQ821" s="7">
        <v>1260</v>
      </c>
      <c r="AR821" s="7">
        <v>287</v>
      </c>
      <c r="AS821" s="7">
        <v>778</v>
      </c>
      <c r="AT821" s="10">
        <v>0</v>
      </c>
      <c r="AU821" s="10">
        <v>0</v>
      </c>
      <c r="AV821" s="10">
        <v>0</v>
      </c>
      <c r="AW821" s="10">
        <v>0</v>
      </c>
    </row>
    <row r="822" spans="1:49" s="16" customFormat="1" ht="12.75">
      <c r="A822" s="7" t="s">
        <v>415</v>
      </c>
      <c r="B822" s="4" t="s">
        <v>37</v>
      </c>
      <c r="C822" s="20" t="s">
        <v>83</v>
      </c>
      <c r="D822" s="4">
        <v>135</v>
      </c>
      <c r="E822" s="8">
        <v>39.7</v>
      </c>
      <c r="F822" s="8">
        <v>35.6</v>
      </c>
      <c r="G822" s="4">
        <v>0</v>
      </c>
      <c r="H822" s="7">
        <v>0</v>
      </c>
      <c r="I822" s="14">
        <v>12</v>
      </c>
      <c r="J822" s="7">
        <v>0</v>
      </c>
      <c r="K822" s="7">
        <v>0</v>
      </c>
      <c r="L822" s="11">
        <v>0.6</v>
      </c>
      <c r="M822" s="11">
        <v>0.79</v>
      </c>
      <c r="N822" s="7">
        <v>0</v>
      </c>
      <c r="O822" s="7">
        <v>0</v>
      </c>
      <c r="P822" s="10">
        <v>0</v>
      </c>
      <c r="Q822" s="25">
        <v>1.54</v>
      </c>
      <c r="R822" s="26">
        <v>1.6875</v>
      </c>
      <c r="S822" s="27">
        <v>1.125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7.56</v>
      </c>
      <c r="Z822" s="9">
        <v>0</v>
      </c>
      <c r="AA822" s="8">
        <v>54.1</v>
      </c>
      <c r="AB822" s="9">
        <v>0</v>
      </c>
      <c r="AC822" s="9">
        <v>0</v>
      </c>
      <c r="AD822" s="4">
        <v>7800</v>
      </c>
      <c r="AE822" s="4">
        <v>509</v>
      </c>
      <c r="AF822" s="4">
        <v>439</v>
      </c>
      <c r="AG822" s="8">
        <v>14</v>
      </c>
      <c r="AH822" s="4">
        <v>225</v>
      </c>
      <c r="AI822" s="8">
        <v>59.7</v>
      </c>
      <c r="AJ822" s="8">
        <v>37.7</v>
      </c>
      <c r="AK822" s="9">
        <v>2.38</v>
      </c>
      <c r="AL822" s="10">
        <v>0</v>
      </c>
      <c r="AM822" s="9">
        <v>7</v>
      </c>
      <c r="AN822" s="4">
        <v>68100</v>
      </c>
      <c r="AO822" s="10">
        <v>0</v>
      </c>
      <c r="AP822" s="7">
        <v>104</v>
      </c>
      <c r="AQ822" s="7">
        <v>245</v>
      </c>
      <c r="AR822" s="14">
        <v>77.9</v>
      </c>
      <c r="AS822" s="7">
        <v>251</v>
      </c>
      <c r="AT822" s="10">
        <v>0</v>
      </c>
      <c r="AU822" s="10">
        <v>0</v>
      </c>
      <c r="AV822" s="10">
        <v>0</v>
      </c>
      <c r="AW822" s="10">
        <v>0</v>
      </c>
    </row>
    <row r="823" spans="1:49" s="16" customFormat="1" ht="12.75">
      <c r="A823" s="7" t="s">
        <v>416</v>
      </c>
      <c r="B823" s="4" t="s">
        <v>37</v>
      </c>
      <c r="C823" s="20" t="s">
        <v>83</v>
      </c>
      <c r="D823" s="4">
        <v>150</v>
      </c>
      <c r="E823" s="8">
        <v>44.2</v>
      </c>
      <c r="F823" s="8">
        <v>35.9</v>
      </c>
      <c r="G823" s="4">
        <v>0</v>
      </c>
      <c r="H823" s="7">
        <v>0</v>
      </c>
      <c r="I823" s="14">
        <v>12</v>
      </c>
      <c r="J823" s="7">
        <v>0</v>
      </c>
      <c r="K823" s="7">
        <v>0</v>
      </c>
      <c r="L823" s="11">
        <v>0.625</v>
      </c>
      <c r="M823" s="11">
        <v>0.94</v>
      </c>
      <c r="N823" s="7">
        <v>0</v>
      </c>
      <c r="O823" s="7">
        <v>0</v>
      </c>
      <c r="P823" s="10">
        <v>0</v>
      </c>
      <c r="Q823" s="25">
        <v>1.69</v>
      </c>
      <c r="R823" s="26">
        <v>1.875</v>
      </c>
      <c r="S823" s="27">
        <v>1.125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6.37</v>
      </c>
      <c r="Z823" s="9">
        <v>0</v>
      </c>
      <c r="AA823" s="8">
        <v>51.9</v>
      </c>
      <c r="AB823" s="9">
        <v>0</v>
      </c>
      <c r="AC823" s="9">
        <v>0</v>
      </c>
      <c r="AD823" s="4">
        <v>9040</v>
      </c>
      <c r="AE823" s="4">
        <v>581</v>
      </c>
      <c r="AF823" s="4">
        <v>504</v>
      </c>
      <c r="AG823" s="8">
        <v>14.3</v>
      </c>
      <c r="AH823" s="4">
        <v>270</v>
      </c>
      <c r="AI823" s="8">
        <v>70.9</v>
      </c>
      <c r="AJ823" s="8">
        <v>45.1</v>
      </c>
      <c r="AK823" s="9">
        <v>2.47</v>
      </c>
      <c r="AL823" s="10">
        <v>0</v>
      </c>
      <c r="AM823" s="8">
        <v>10.1</v>
      </c>
      <c r="AN823" s="4">
        <v>82200</v>
      </c>
      <c r="AO823" s="10">
        <v>0</v>
      </c>
      <c r="AP823" s="7">
        <v>105</v>
      </c>
      <c r="AQ823" s="7">
        <v>294</v>
      </c>
      <c r="AR823" s="14">
        <v>93.1</v>
      </c>
      <c r="AS823" s="7">
        <v>287</v>
      </c>
      <c r="AT823" s="10">
        <v>0</v>
      </c>
      <c r="AU823" s="10">
        <v>0</v>
      </c>
      <c r="AV823" s="10">
        <v>0</v>
      </c>
      <c r="AW823" s="10">
        <v>0</v>
      </c>
    </row>
    <row r="824" spans="1:49" s="16" customFormat="1" ht="12.75">
      <c r="A824" s="7" t="s">
        <v>417</v>
      </c>
      <c r="B824" s="4" t="s">
        <v>37</v>
      </c>
      <c r="C824" s="20" t="s">
        <v>83</v>
      </c>
      <c r="D824" s="4">
        <v>160</v>
      </c>
      <c r="E824" s="8">
        <v>47</v>
      </c>
      <c r="F824" s="8">
        <v>36</v>
      </c>
      <c r="G824" s="4">
        <v>0</v>
      </c>
      <c r="H824" s="7">
        <v>0</v>
      </c>
      <c r="I824" s="14">
        <v>12</v>
      </c>
      <c r="J824" s="7">
        <v>0</v>
      </c>
      <c r="K824" s="7">
        <v>0</v>
      </c>
      <c r="L824" s="11">
        <v>0.65</v>
      </c>
      <c r="M824" s="10">
        <v>1.02</v>
      </c>
      <c r="N824" s="7">
        <v>0</v>
      </c>
      <c r="O824" s="7">
        <v>0</v>
      </c>
      <c r="P824" s="10">
        <v>0</v>
      </c>
      <c r="Q824" s="25">
        <v>1.77</v>
      </c>
      <c r="R824" s="26">
        <v>1.9375</v>
      </c>
      <c r="S824" s="27">
        <v>1.125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5.88</v>
      </c>
      <c r="Z824" s="9">
        <v>0</v>
      </c>
      <c r="AA824" s="8">
        <v>49.9</v>
      </c>
      <c r="AB824" s="9">
        <v>0</v>
      </c>
      <c r="AC824" s="9">
        <v>0</v>
      </c>
      <c r="AD824" s="4">
        <v>9760</v>
      </c>
      <c r="AE824" s="4">
        <v>624</v>
      </c>
      <c r="AF824" s="4">
        <v>542</v>
      </c>
      <c r="AG824" s="8">
        <v>14.4</v>
      </c>
      <c r="AH824" s="4">
        <v>295</v>
      </c>
      <c r="AI824" s="8">
        <v>77.3</v>
      </c>
      <c r="AJ824" s="8">
        <v>49.1</v>
      </c>
      <c r="AK824" s="9">
        <v>2.5</v>
      </c>
      <c r="AL824" s="10">
        <v>0</v>
      </c>
      <c r="AM824" s="8">
        <v>12.4</v>
      </c>
      <c r="AN824" s="4">
        <v>90200</v>
      </c>
      <c r="AO824" s="10">
        <v>0</v>
      </c>
      <c r="AP824" s="7">
        <v>105</v>
      </c>
      <c r="AQ824" s="7">
        <v>321</v>
      </c>
      <c r="AR824" s="7">
        <v>101</v>
      </c>
      <c r="AS824" s="7">
        <v>308</v>
      </c>
      <c r="AT824" s="10">
        <v>0</v>
      </c>
      <c r="AU824" s="10">
        <v>0</v>
      </c>
      <c r="AV824" s="10">
        <v>0</v>
      </c>
      <c r="AW824" s="10">
        <v>0</v>
      </c>
    </row>
    <row r="825" spans="1:49" s="16" customFormat="1" ht="12.75">
      <c r="A825" s="7" t="s">
        <v>418</v>
      </c>
      <c r="B825" s="4" t="s">
        <v>37</v>
      </c>
      <c r="C825" s="20" t="s">
        <v>83</v>
      </c>
      <c r="D825" s="4">
        <v>170</v>
      </c>
      <c r="E825" s="8">
        <v>50.1</v>
      </c>
      <c r="F825" s="8">
        <v>36.2</v>
      </c>
      <c r="G825" s="4">
        <v>0</v>
      </c>
      <c r="H825" s="7">
        <v>0</v>
      </c>
      <c r="I825" s="14">
        <v>12</v>
      </c>
      <c r="J825" s="7">
        <v>0</v>
      </c>
      <c r="K825" s="7">
        <v>0</v>
      </c>
      <c r="L825" s="11">
        <v>0.68</v>
      </c>
      <c r="M825" s="10">
        <v>1.1</v>
      </c>
      <c r="N825" s="7">
        <v>0</v>
      </c>
      <c r="O825" s="7">
        <v>0</v>
      </c>
      <c r="P825" s="10">
        <v>0</v>
      </c>
      <c r="Q825" s="25">
        <v>1.85</v>
      </c>
      <c r="R825" s="26">
        <v>2</v>
      </c>
      <c r="S825" s="27">
        <v>1.1875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5.47</v>
      </c>
      <c r="Z825" s="9">
        <v>0</v>
      </c>
      <c r="AA825" s="8">
        <v>47.7</v>
      </c>
      <c r="AB825" s="9">
        <v>0</v>
      </c>
      <c r="AC825" s="9">
        <v>0</v>
      </c>
      <c r="AD825" s="4">
        <v>10500</v>
      </c>
      <c r="AE825" s="4">
        <v>668</v>
      </c>
      <c r="AF825" s="4">
        <v>581</v>
      </c>
      <c r="AG825" s="8">
        <v>14.5</v>
      </c>
      <c r="AH825" s="4">
        <v>320</v>
      </c>
      <c r="AI825" s="8">
        <v>83.8</v>
      </c>
      <c r="AJ825" s="8">
        <v>53.2</v>
      </c>
      <c r="AK825" s="9">
        <v>2.53</v>
      </c>
      <c r="AL825" s="10">
        <v>0</v>
      </c>
      <c r="AM825" s="8">
        <v>15.1</v>
      </c>
      <c r="AN825" s="4">
        <v>98500</v>
      </c>
      <c r="AO825" s="10">
        <v>0</v>
      </c>
      <c r="AP825" s="7">
        <v>105</v>
      </c>
      <c r="AQ825" s="7">
        <v>349</v>
      </c>
      <c r="AR825" s="7">
        <v>109</v>
      </c>
      <c r="AS825" s="7">
        <v>330</v>
      </c>
      <c r="AT825" s="10">
        <v>0</v>
      </c>
      <c r="AU825" s="10">
        <v>0</v>
      </c>
      <c r="AV825" s="10">
        <v>0</v>
      </c>
      <c r="AW825" s="10">
        <v>0</v>
      </c>
    </row>
    <row r="826" spans="1:49" s="16" customFormat="1" ht="12.75">
      <c r="A826" s="7" t="s">
        <v>419</v>
      </c>
      <c r="B826" s="4" t="s">
        <v>37</v>
      </c>
      <c r="C826" s="20" t="s">
        <v>83</v>
      </c>
      <c r="D826" s="4">
        <v>182</v>
      </c>
      <c r="E826" s="8">
        <v>53.6</v>
      </c>
      <c r="F826" s="8">
        <v>36.3</v>
      </c>
      <c r="G826" s="4">
        <v>0</v>
      </c>
      <c r="H826" s="7">
        <v>0</v>
      </c>
      <c r="I826" s="14">
        <v>12.1</v>
      </c>
      <c r="J826" s="7">
        <v>0</v>
      </c>
      <c r="K826" s="7">
        <v>0</v>
      </c>
      <c r="L826" s="11">
        <v>0.725</v>
      </c>
      <c r="M826" s="10">
        <v>1.18</v>
      </c>
      <c r="N826" s="7">
        <v>0</v>
      </c>
      <c r="O826" s="7">
        <v>0</v>
      </c>
      <c r="P826" s="10">
        <v>0</v>
      </c>
      <c r="Q826" s="25">
        <v>1.93</v>
      </c>
      <c r="R826" s="26">
        <v>2.125</v>
      </c>
      <c r="S826" s="27">
        <v>1.1875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5.12</v>
      </c>
      <c r="Z826" s="9">
        <v>0</v>
      </c>
      <c r="AA826" s="8">
        <v>44.8</v>
      </c>
      <c r="AB826" s="9">
        <v>0</v>
      </c>
      <c r="AC826" s="9">
        <v>0</v>
      </c>
      <c r="AD826" s="4">
        <v>11300</v>
      </c>
      <c r="AE826" s="4">
        <v>718</v>
      </c>
      <c r="AF826" s="4">
        <v>623</v>
      </c>
      <c r="AG826" s="8">
        <v>14.5</v>
      </c>
      <c r="AH826" s="4">
        <v>347</v>
      </c>
      <c r="AI826" s="8">
        <v>90.7</v>
      </c>
      <c r="AJ826" s="8">
        <v>57.6</v>
      </c>
      <c r="AK826" s="9">
        <v>2.55</v>
      </c>
      <c r="AL826" s="10">
        <v>0</v>
      </c>
      <c r="AM826" s="8">
        <v>18.5</v>
      </c>
      <c r="AN826" s="4">
        <v>107000</v>
      </c>
      <c r="AO826" s="10">
        <v>0</v>
      </c>
      <c r="AP826" s="7">
        <v>106</v>
      </c>
      <c r="AQ826" s="7">
        <v>378</v>
      </c>
      <c r="AR826" s="7">
        <v>118</v>
      </c>
      <c r="AS826" s="7">
        <v>355</v>
      </c>
      <c r="AT826" s="10">
        <v>0</v>
      </c>
      <c r="AU826" s="10">
        <v>0</v>
      </c>
      <c r="AV826" s="10">
        <v>0</v>
      </c>
      <c r="AW826" s="10">
        <v>0</v>
      </c>
    </row>
    <row r="827" spans="1:49" s="16" customFormat="1" ht="12.75">
      <c r="A827" s="7" t="s">
        <v>420</v>
      </c>
      <c r="B827" s="4" t="s">
        <v>37</v>
      </c>
      <c r="C827" s="20" t="s">
        <v>83</v>
      </c>
      <c r="D827" s="4">
        <v>194</v>
      </c>
      <c r="E827" s="8">
        <v>57</v>
      </c>
      <c r="F827" s="8">
        <v>36.5</v>
      </c>
      <c r="G827" s="4">
        <v>0</v>
      </c>
      <c r="H827" s="7">
        <v>0</v>
      </c>
      <c r="I827" s="14">
        <v>12.1</v>
      </c>
      <c r="J827" s="7">
        <v>0</v>
      </c>
      <c r="K827" s="7">
        <v>0</v>
      </c>
      <c r="L827" s="11">
        <v>0.765</v>
      </c>
      <c r="M827" s="10">
        <v>1.26</v>
      </c>
      <c r="N827" s="7">
        <v>0</v>
      </c>
      <c r="O827" s="7">
        <v>0</v>
      </c>
      <c r="P827" s="10">
        <v>0</v>
      </c>
      <c r="Q827" s="25">
        <v>2.01</v>
      </c>
      <c r="R827" s="26">
        <v>2.1875</v>
      </c>
      <c r="S827" s="27">
        <v>1.1875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4.81</v>
      </c>
      <c r="Z827" s="9">
        <v>0</v>
      </c>
      <c r="AA827" s="8">
        <v>42.4</v>
      </c>
      <c r="AB827" s="9">
        <v>0</v>
      </c>
      <c r="AC827" s="9">
        <v>0</v>
      </c>
      <c r="AD827" s="4">
        <v>12100</v>
      </c>
      <c r="AE827" s="4">
        <v>767</v>
      </c>
      <c r="AF827" s="4">
        <v>664</v>
      </c>
      <c r="AG827" s="8">
        <v>14.6</v>
      </c>
      <c r="AH827" s="4">
        <v>375</v>
      </c>
      <c r="AI827" s="8">
        <v>97.7</v>
      </c>
      <c r="AJ827" s="8">
        <v>61.9</v>
      </c>
      <c r="AK827" s="9">
        <v>2.56</v>
      </c>
      <c r="AL827" s="10">
        <v>0</v>
      </c>
      <c r="AM827" s="8">
        <v>22.2</v>
      </c>
      <c r="AN827" s="4">
        <v>116000</v>
      </c>
      <c r="AO827" s="10">
        <v>0</v>
      </c>
      <c r="AP827" s="7">
        <v>107</v>
      </c>
      <c r="AQ827" s="7">
        <v>407</v>
      </c>
      <c r="AR827" s="7">
        <v>126</v>
      </c>
      <c r="AS827" s="7">
        <v>379</v>
      </c>
      <c r="AT827" s="10">
        <v>0</v>
      </c>
      <c r="AU827" s="10">
        <v>0</v>
      </c>
      <c r="AV827" s="10">
        <v>0</v>
      </c>
      <c r="AW827" s="10">
        <v>0</v>
      </c>
    </row>
    <row r="828" spans="1:49" s="16" customFormat="1" ht="12.75">
      <c r="A828" s="7" t="s">
        <v>421</v>
      </c>
      <c r="B828" s="4" t="s">
        <v>37</v>
      </c>
      <c r="C828" s="20" t="s">
        <v>83</v>
      </c>
      <c r="D828" s="4">
        <v>210</v>
      </c>
      <c r="E828" s="8">
        <v>61.8</v>
      </c>
      <c r="F828" s="8">
        <v>36.7</v>
      </c>
      <c r="G828" s="4">
        <v>0</v>
      </c>
      <c r="H828" s="7">
        <v>0</v>
      </c>
      <c r="I828" s="14">
        <v>12.2</v>
      </c>
      <c r="J828" s="7">
        <v>0</v>
      </c>
      <c r="K828" s="7">
        <v>0</v>
      </c>
      <c r="L828" s="11">
        <v>0.83</v>
      </c>
      <c r="M828" s="10">
        <v>1.36</v>
      </c>
      <c r="N828" s="7">
        <v>0</v>
      </c>
      <c r="O828" s="7">
        <v>0</v>
      </c>
      <c r="P828" s="10">
        <v>0</v>
      </c>
      <c r="Q828" s="25">
        <v>2.11</v>
      </c>
      <c r="R828" s="26">
        <v>2.3125</v>
      </c>
      <c r="S828" s="27">
        <v>1.25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4.48</v>
      </c>
      <c r="Z828" s="9">
        <v>0</v>
      </c>
      <c r="AA828" s="8">
        <v>39.1</v>
      </c>
      <c r="AB828" s="9">
        <v>0</v>
      </c>
      <c r="AC828" s="9">
        <v>0</v>
      </c>
      <c r="AD828" s="4">
        <v>13200</v>
      </c>
      <c r="AE828" s="4">
        <v>833</v>
      </c>
      <c r="AF828" s="4">
        <v>719</v>
      </c>
      <c r="AG828" s="8">
        <v>14.6</v>
      </c>
      <c r="AH828" s="4">
        <v>411</v>
      </c>
      <c r="AI828" s="4">
        <v>107</v>
      </c>
      <c r="AJ828" s="8">
        <v>67.5</v>
      </c>
      <c r="AK828" s="9">
        <v>2.58</v>
      </c>
      <c r="AL828" s="10">
        <v>0</v>
      </c>
      <c r="AM828" s="8">
        <v>28</v>
      </c>
      <c r="AN828" s="4">
        <v>128000</v>
      </c>
      <c r="AO828" s="10">
        <v>0</v>
      </c>
      <c r="AP828" s="7">
        <v>108</v>
      </c>
      <c r="AQ828" s="7">
        <v>446</v>
      </c>
      <c r="AR828" s="7">
        <v>136</v>
      </c>
      <c r="AS828" s="7">
        <v>412</v>
      </c>
      <c r="AT828" s="10">
        <v>0</v>
      </c>
      <c r="AU828" s="10">
        <v>0</v>
      </c>
      <c r="AV828" s="10">
        <v>0</v>
      </c>
      <c r="AW828" s="10">
        <v>0</v>
      </c>
    </row>
    <row r="829" spans="1:49" s="16" customFormat="1" ht="12.75">
      <c r="A829" s="7" t="s">
        <v>422</v>
      </c>
      <c r="B829" s="7" t="s">
        <v>37</v>
      </c>
      <c r="C829" s="20" t="s">
        <v>83</v>
      </c>
      <c r="D829" s="7">
        <v>230</v>
      </c>
      <c r="E829" s="14">
        <v>68.1</v>
      </c>
      <c r="F829" s="14">
        <v>36.5</v>
      </c>
      <c r="G829" s="7">
        <v>0</v>
      </c>
      <c r="H829" s="7">
        <v>0</v>
      </c>
      <c r="I829" s="14">
        <v>16.5</v>
      </c>
      <c r="J829" s="7">
        <v>0</v>
      </c>
      <c r="K829" s="7">
        <v>0</v>
      </c>
      <c r="L829" s="11">
        <v>0.76</v>
      </c>
      <c r="M829" s="10">
        <v>1.26</v>
      </c>
      <c r="N829" s="7">
        <v>0</v>
      </c>
      <c r="O829" s="7">
        <v>0</v>
      </c>
      <c r="P829" s="10">
        <v>0</v>
      </c>
      <c r="Q829" s="25">
        <v>2.21</v>
      </c>
      <c r="R829" s="26">
        <v>2.5625</v>
      </c>
      <c r="S829" s="27">
        <v>1.5625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6.54</v>
      </c>
      <c r="Z829" s="10">
        <v>0</v>
      </c>
      <c r="AA829" s="14">
        <v>42.2</v>
      </c>
      <c r="AB829" s="10">
        <v>0</v>
      </c>
      <c r="AC829" s="10">
        <v>0</v>
      </c>
      <c r="AD829" s="7">
        <v>15600</v>
      </c>
      <c r="AE829" s="7">
        <v>963</v>
      </c>
      <c r="AF829" s="7">
        <v>854</v>
      </c>
      <c r="AG829" s="14">
        <v>15.1</v>
      </c>
      <c r="AH829" s="7">
        <v>940</v>
      </c>
      <c r="AI829" s="7">
        <v>176</v>
      </c>
      <c r="AJ829" s="7">
        <v>114</v>
      </c>
      <c r="AK829" s="10">
        <v>3.71</v>
      </c>
      <c r="AL829" s="10">
        <v>0</v>
      </c>
      <c r="AM829" s="14">
        <v>28.7</v>
      </c>
      <c r="AN829" s="7">
        <v>292000</v>
      </c>
      <c r="AO829" s="10">
        <v>0</v>
      </c>
      <c r="AP829" s="7">
        <v>145</v>
      </c>
      <c r="AQ829" s="7">
        <v>756</v>
      </c>
      <c r="AR829" s="7">
        <v>175</v>
      </c>
      <c r="AS829" s="7">
        <v>476</v>
      </c>
      <c r="AT829" s="10">
        <v>0</v>
      </c>
      <c r="AU829" s="10">
        <v>0</v>
      </c>
      <c r="AV829" s="10">
        <v>0</v>
      </c>
      <c r="AW829" s="10">
        <v>0</v>
      </c>
    </row>
    <row r="830" spans="1:49" s="16" customFormat="1" ht="12.75">
      <c r="A830" s="7" t="s">
        <v>423</v>
      </c>
      <c r="B830" s="4" t="s">
        <v>37</v>
      </c>
      <c r="C830" s="20" t="s">
        <v>83</v>
      </c>
      <c r="D830" s="4">
        <v>232</v>
      </c>
      <c r="E830" s="8">
        <v>68.1</v>
      </c>
      <c r="F830" s="8">
        <v>37.1</v>
      </c>
      <c r="G830" s="4">
        <v>0</v>
      </c>
      <c r="H830" s="7">
        <v>0</v>
      </c>
      <c r="I830" s="14">
        <v>12.1</v>
      </c>
      <c r="J830" s="7">
        <v>0</v>
      </c>
      <c r="K830" s="7">
        <v>0</v>
      </c>
      <c r="L830" s="11">
        <v>0.87</v>
      </c>
      <c r="M830" s="10">
        <v>1.57</v>
      </c>
      <c r="N830" s="7">
        <v>0</v>
      </c>
      <c r="O830" s="7">
        <v>0</v>
      </c>
      <c r="P830" s="10">
        <v>0</v>
      </c>
      <c r="Q830" s="25">
        <v>2.32</v>
      </c>
      <c r="R830" s="26">
        <v>2.4375</v>
      </c>
      <c r="S830" s="27">
        <v>1.25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3.86</v>
      </c>
      <c r="Z830" s="9">
        <v>0</v>
      </c>
      <c r="AA830" s="8">
        <v>37.3</v>
      </c>
      <c r="AB830" s="9">
        <v>0</v>
      </c>
      <c r="AC830" s="9">
        <v>0</v>
      </c>
      <c r="AD830" s="4">
        <v>15000</v>
      </c>
      <c r="AE830" s="4">
        <v>936</v>
      </c>
      <c r="AF830" s="4">
        <v>809</v>
      </c>
      <c r="AG830" s="8">
        <v>14.8</v>
      </c>
      <c r="AH830" s="4">
        <v>468</v>
      </c>
      <c r="AI830" s="4">
        <v>122</v>
      </c>
      <c r="AJ830" s="8">
        <v>77.2</v>
      </c>
      <c r="AK830" s="9">
        <v>2.62</v>
      </c>
      <c r="AL830" s="10">
        <v>0</v>
      </c>
      <c r="AM830" s="8">
        <v>39.6</v>
      </c>
      <c r="AN830" s="4">
        <v>148000</v>
      </c>
      <c r="AO830" s="10">
        <v>0</v>
      </c>
      <c r="AP830" s="7">
        <v>108</v>
      </c>
      <c r="AQ830" s="7">
        <v>512</v>
      </c>
      <c r="AR830" s="7">
        <v>157</v>
      </c>
      <c r="AS830" s="7">
        <v>464</v>
      </c>
      <c r="AT830" s="10">
        <v>0</v>
      </c>
      <c r="AU830" s="10">
        <v>0</v>
      </c>
      <c r="AV830" s="10">
        <v>0</v>
      </c>
      <c r="AW830" s="10">
        <v>0</v>
      </c>
    </row>
    <row r="831" spans="1:49" s="16" customFormat="1" ht="12.75">
      <c r="A831" s="7" t="s">
        <v>424</v>
      </c>
      <c r="B831" s="7" t="s">
        <v>37</v>
      </c>
      <c r="C831" s="20" t="s">
        <v>83</v>
      </c>
      <c r="D831" s="7">
        <v>247</v>
      </c>
      <c r="E831" s="14">
        <v>72.5</v>
      </c>
      <c r="F831" s="14">
        <v>36.7</v>
      </c>
      <c r="G831" s="7">
        <v>0</v>
      </c>
      <c r="H831" s="7">
        <v>0</v>
      </c>
      <c r="I831" s="14">
        <v>16.5</v>
      </c>
      <c r="J831" s="7">
        <v>0</v>
      </c>
      <c r="K831" s="7">
        <v>0</v>
      </c>
      <c r="L831" s="11">
        <v>0.8</v>
      </c>
      <c r="M831" s="10">
        <v>1.35</v>
      </c>
      <c r="N831" s="7">
        <v>0</v>
      </c>
      <c r="O831" s="7">
        <v>0</v>
      </c>
      <c r="P831" s="10">
        <v>0</v>
      </c>
      <c r="Q831" s="25">
        <v>2.3</v>
      </c>
      <c r="R831" s="26">
        <v>2.625</v>
      </c>
      <c r="S831" s="27">
        <v>1.625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6.11</v>
      </c>
      <c r="Z831" s="10">
        <v>0</v>
      </c>
      <c r="AA831" s="14">
        <v>40.1</v>
      </c>
      <c r="AB831" s="10">
        <v>0</v>
      </c>
      <c r="AC831" s="10">
        <v>0</v>
      </c>
      <c r="AD831" s="7">
        <v>16700</v>
      </c>
      <c r="AE831" s="7">
        <v>1030</v>
      </c>
      <c r="AF831" s="7">
        <v>913</v>
      </c>
      <c r="AG831" s="14">
        <v>15.2</v>
      </c>
      <c r="AH831" s="7">
        <v>1010</v>
      </c>
      <c r="AI831" s="7">
        <v>190</v>
      </c>
      <c r="AJ831" s="7">
        <v>123</v>
      </c>
      <c r="AK831" s="10">
        <v>3.74</v>
      </c>
      <c r="AL831" s="10">
        <v>0</v>
      </c>
      <c r="AM831" s="14">
        <v>34.7</v>
      </c>
      <c r="AN831" s="7">
        <v>316000</v>
      </c>
      <c r="AO831" s="10">
        <v>0</v>
      </c>
      <c r="AP831" s="7">
        <v>146</v>
      </c>
      <c r="AQ831" s="7">
        <v>812</v>
      </c>
      <c r="AR831" s="7">
        <v>187</v>
      </c>
      <c r="AS831" s="7">
        <v>509</v>
      </c>
      <c r="AT831" s="10">
        <v>0</v>
      </c>
      <c r="AU831" s="10">
        <v>0</v>
      </c>
      <c r="AV831" s="10">
        <v>0</v>
      </c>
      <c r="AW831" s="10">
        <v>0</v>
      </c>
    </row>
    <row r="832" spans="1:49" s="16" customFormat="1" ht="12.75">
      <c r="A832" s="7" t="s">
        <v>425</v>
      </c>
      <c r="B832" s="4" t="s">
        <v>37</v>
      </c>
      <c r="C832" s="20" t="s">
        <v>83</v>
      </c>
      <c r="D832" s="4">
        <v>256</v>
      </c>
      <c r="E832" s="8">
        <v>75.4</v>
      </c>
      <c r="F832" s="8">
        <v>37.4</v>
      </c>
      <c r="G832" s="4">
        <v>0</v>
      </c>
      <c r="H832" s="7">
        <v>0</v>
      </c>
      <c r="I832" s="14">
        <v>12.2</v>
      </c>
      <c r="J832" s="7">
        <v>0</v>
      </c>
      <c r="K832" s="7">
        <v>0</v>
      </c>
      <c r="L832" s="11">
        <v>0.96</v>
      </c>
      <c r="M832" s="10">
        <v>1.73</v>
      </c>
      <c r="N832" s="7">
        <v>0</v>
      </c>
      <c r="O832" s="7">
        <v>0</v>
      </c>
      <c r="P832" s="10">
        <v>0</v>
      </c>
      <c r="Q832" s="25">
        <v>2.48</v>
      </c>
      <c r="R832" s="26">
        <v>2.625</v>
      </c>
      <c r="S832" s="27">
        <v>1.3125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3.53</v>
      </c>
      <c r="Z832" s="9">
        <v>0</v>
      </c>
      <c r="AA832" s="8">
        <v>33.8</v>
      </c>
      <c r="AB832" s="9">
        <v>0</v>
      </c>
      <c r="AC832" s="9">
        <v>0</v>
      </c>
      <c r="AD832" s="4">
        <v>16800</v>
      </c>
      <c r="AE832" s="4">
        <v>1040</v>
      </c>
      <c r="AF832" s="4">
        <v>895</v>
      </c>
      <c r="AG832" s="8">
        <v>14.9</v>
      </c>
      <c r="AH832" s="4">
        <v>528</v>
      </c>
      <c r="AI832" s="4">
        <v>137</v>
      </c>
      <c r="AJ832" s="8">
        <v>86.5</v>
      </c>
      <c r="AK832" s="9">
        <v>2.65</v>
      </c>
      <c r="AL832" s="10">
        <v>0</v>
      </c>
      <c r="AM832" s="8">
        <v>52.9</v>
      </c>
      <c r="AN832" s="4">
        <v>168000</v>
      </c>
      <c r="AO832" s="10">
        <v>0</v>
      </c>
      <c r="AP832" s="7">
        <v>109</v>
      </c>
      <c r="AQ832" s="7">
        <v>576</v>
      </c>
      <c r="AR832" s="7">
        <v>174</v>
      </c>
      <c r="AS832" s="7">
        <v>516</v>
      </c>
      <c r="AT832" s="10">
        <v>0</v>
      </c>
      <c r="AU832" s="10">
        <v>0</v>
      </c>
      <c r="AV832" s="10">
        <v>0</v>
      </c>
      <c r="AW832" s="10">
        <v>0</v>
      </c>
    </row>
    <row r="833" spans="1:49" s="16" customFormat="1" ht="12.75">
      <c r="A833" s="7" t="s">
        <v>426</v>
      </c>
      <c r="B833" s="7" t="s">
        <v>37</v>
      </c>
      <c r="C833" s="20" t="s">
        <v>83</v>
      </c>
      <c r="D833" s="7">
        <v>262</v>
      </c>
      <c r="E833" s="14">
        <v>77</v>
      </c>
      <c r="F833" s="14">
        <v>36.9</v>
      </c>
      <c r="G833" s="7">
        <v>0</v>
      </c>
      <c r="H833" s="7">
        <v>0</v>
      </c>
      <c r="I833" s="14">
        <v>16.6</v>
      </c>
      <c r="J833" s="7">
        <v>0</v>
      </c>
      <c r="K833" s="7">
        <v>0</v>
      </c>
      <c r="L833" s="11">
        <v>0.84</v>
      </c>
      <c r="M833" s="10">
        <v>1.44</v>
      </c>
      <c r="N833" s="7">
        <v>0</v>
      </c>
      <c r="O833" s="7">
        <v>0</v>
      </c>
      <c r="P833" s="10">
        <v>0</v>
      </c>
      <c r="Q833" s="25">
        <v>2.39</v>
      </c>
      <c r="R833" s="26">
        <v>2.75</v>
      </c>
      <c r="S833" s="27">
        <v>1.625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5.75</v>
      </c>
      <c r="Z833" s="10">
        <v>0</v>
      </c>
      <c r="AA833" s="14">
        <v>38.2</v>
      </c>
      <c r="AB833" s="10">
        <v>0</v>
      </c>
      <c r="AC833" s="10">
        <v>0</v>
      </c>
      <c r="AD833" s="7">
        <v>17900</v>
      </c>
      <c r="AE833" s="7">
        <v>1100</v>
      </c>
      <c r="AF833" s="7">
        <v>972</v>
      </c>
      <c r="AG833" s="14">
        <v>15.3</v>
      </c>
      <c r="AH833" s="7">
        <v>1090</v>
      </c>
      <c r="AI833" s="7">
        <v>204</v>
      </c>
      <c r="AJ833" s="7">
        <v>132</v>
      </c>
      <c r="AK833" s="10">
        <v>3.76</v>
      </c>
      <c r="AL833" s="10">
        <v>0</v>
      </c>
      <c r="AM833" s="14">
        <v>41.6</v>
      </c>
      <c r="AN833" s="7">
        <v>342000</v>
      </c>
      <c r="AO833" s="10">
        <v>0</v>
      </c>
      <c r="AP833" s="7">
        <v>147</v>
      </c>
      <c r="AQ833" s="7">
        <v>873</v>
      </c>
      <c r="AR833" s="7">
        <v>200</v>
      </c>
      <c r="AS833" s="7">
        <v>543</v>
      </c>
      <c r="AT833" s="10">
        <v>0</v>
      </c>
      <c r="AU833" s="10">
        <v>0</v>
      </c>
      <c r="AV833" s="10">
        <v>0</v>
      </c>
      <c r="AW833" s="10">
        <v>0</v>
      </c>
    </row>
    <row r="834" spans="1:49" s="16" customFormat="1" ht="12.75">
      <c r="A834" s="7" t="s">
        <v>427</v>
      </c>
      <c r="B834" s="7" t="s">
        <v>37</v>
      </c>
      <c r="C834" s="20" t="s">
        <v>83</v>
      </c>
      <c r="D834" s="7">
        <v>282</v>
      </c>
      <c r="E834" s="14">
        <v>82.9</v>
      </c>
      <c r="F834" s="14">
        <v>37.1</v>
      </c>
      <c r="G834" s="7">
        <v>0</v>
      </c>
      <c r="H834" s="7">
        <v>0</v>
      </c>
      <c r="I834" s="14">
        <v>16.6</v>
      </c>
      <c r="J834" s="7">
        <v>0</v>
      </c>
      <c r="K834" s="7">
        <v>0</v>
      </c>
      <c r="L834" s="11">
        <v>0.885</v>
      </c>
      <c r="M834" s="10">
        <v>1.57</v>
      </c>
      <c r="N834" s="7">
        <v>0</v>
      </c>
      <c r="O834" s="7">
        <v>0</v>
      </c>
      <c r="P834" s="10">
        <v>0</v>
      </c>
      <c r="Q834" s="25">
        <v>2.52</v>
      </c>
      <c r="R834" s="26">
        <v>2.875</v>
      </c>
      <c r="S834" s="27">
        <v>1.625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5.29</v>
      </c>
      <c r="Z834" s="10">
        <v>0</v>
      </c>
      <c r="AA834" s="14">
        <v>36.2</v>
      </c>
      <c r="AB834" s="10">
        <v>0</v>
      </c>
      <c r="AC834" s="10">
        <v>0</v>
      </c>
      <c r="AD834" s="7">
        <v>19600</v>
      </c>
      <c r="AE834" s="7">
        <v>1190</v>
      </c>
      <c r="AF834" s="7">
        <v>1050</v>
      </c>
      <c r="AG834" s="14">
        <v>15.4</v>
      </c>
      <c r="AH834" s="7">
        <v>1200</v>
      </c>
      <c r="AI834" s="7">
        <v>223</v>
      </c>
      <c r="AJ834" s="7">
        <v>144</v>
      </c>
      <c r="AK834" s="10">
        <v>3.8</v>
      </c>
      <c r="AL834" s="10">
        <v>0</v>
      </c>
      <c r="AM834" s="14">
        <v>52.7</v>
      </c>
      <c r="AN834" s="7">
        <v>378000</v>
      </c>
      <c r="AO834" s="10">
        <v>0</v>
      </c>
      <c r="AP834" s="7">
        <v>147</v>
      </c>
      <c r="AQ834" s="7">
        <v>960</v>
      </c>
      <c r="AR834" s="7">
        <v>219</v>
      </c>
      <c r="AS834" s="7">
        <v>591</v>
      </c>
      <c r="AT834" s="10">
        <v>0</v>
      </c>
      <c r="AU834" s="10">
        <v>0</v>
      </c>
      <c r="AV834" s="10">
        <v>0</v>
      </c>
      <c r="AW834" s="10">
        <v>0</v>
      </c>
    </row>
    <row r="835" spans="1:49" s="16" customFormat="1" ht="12.75">
      <c r="A835" s="7" t="s">
        <v>428</v>
      </c>
      <c r="B835" s="7" t="s">
        <v>37</v>
      </c>
      <c r="C835" s="20" t="s">
        <v>83</v>
      </c>
      <c r="D835" s="7">
        <v>302</v>
      </c>
      <c r="E835" s="14">
        <v>88.8</v>
      </c>
      <c r="F835" s="14">
        <v>37.3</v>
      </c>
      <c r="G835" s="7">
        <v>0</v>
      </c>
      <c r="H835" s="7">
        <v>0</v>
      </c>
      <c r="I835" s="14">
        <v>16.7</v>
      </c>
      <c r="J835" s="7">
        <v>0</v>
      </c>
      <c r="K835" s="7">
        <v>0</v>
      </c>
      <c r="L835" s="11">
        <v>0.945</v>
      </c>
      <c r="M835" s="10">
        <v>1.68</v>
      </c>
      <c r="N835" s="7">
        <v>0</v>
      </c>
      <c r="O835" s="7">
        <v>0</v>
      </c>
      <c r="P835" s="10">
        <v>0</v>
      </c>
      <c r="Q835" s="25">
        <v>2.63</v>
      </c>
      <c r="R835" s="26">
        <v>3</v>
      </c>
      <c r="S835" s="27">
        <v>1.6875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4.96</v>
      </c>
      <c r="Z835" s="10">
        <v>0</v>
      </c>
      <c r="AA835" s="14">
        <v>33.9</v>
      </c>
      <c r="AB835" s="10">
        <v>0</v>
      </c>
      <c r="AC835" s="10">
        <v>0</v>
      </c>
      <c r="AD835" s="7">
        <v>21100</v>
      </c>
      <c r="AE835" s="7">
        <v>1280</v>
      </c>
      <c r="AF835" s="7">
        <v>1130</v>
      </c>
      <c r="AG835" s="14">
        <v>15.4</v>
      </c>
      <c r="AH835" s="7">
        <v>1300</v>
      </c>
      <c r="AI835" s="7">
        <v>241</v>
      </c>
      <c r="AJ835" s="7">
        <v>156</v>
      </c>
      <c r="AK835" s="10">
        <v>3.82</v>
      </c>
      <c r="AL835" s="10">
        <v>0</v>
      </c>
      <c r="AM835" s="14">
        <v>64.3</v>
      </c>
      <c r="AN835" s="7">
        <v>412000</v>
      </c>
      <c r="AO835" s="10">
        <v>0</v>
      </c>
      <c r="AP835" s="7">
        <v>148</v>
      </c>
      <c r="AQ835" s="7">
        <v>1040</v>
      </c>
      <c r="AR835" s="7">
        <v>235</v>
      </c>
      <c r="AS835" s="7">
        <v>635</v>
      </c>
      <c r="AT835" s="10">
        <v>0</v>
      </c>
      <c r="AU835" s="10">
        <v>0</v>
      </c>
      <c r="AV835" s="10">
        <v>0</v>
      </c>
      <c r="AW835" s="10">
        <v>0</v>
      </c>
    </row>
    <row r="836" spans="1:49" s="16" customFormat="1" ht="12.75">
      <c r="A836" s="7" t="s">
        <v>429</v>
      </c>
      <c r="B836" s="7" t="s">
        <v>37</v>
      </c>
      <c r="C836" s="20" t="s">
        <v>83</v>
      </c>
      <c r="D836" s="7">
        <v>330</v>
      </c>
      <c r="E836" s="14">
        <v>97</v>
      </c>
      <c r="F836" s="14">
        <v>37.7</v>
      </c>
      <c r="G836" s="7">
        <v>0</v>
      </c>
      <c r="H836" s="7">
        <v>0</v>
      </c>
      <c r="I836" s="14">
        <v>16.6</v>
      </c>
      <c r="J836" s="7">
        <v>0</v>
      </c>
      <c r="K836" s="7">
        <v>0</v>
      </c>
      <c r="L836" s="10">
        <v>1.02</v>
      </c>
      <c r="M836" s="10">
        <v>1.85</v>
      </c>
      <c r="N836" s="7">
        <v>0</v>
      </c>
      <c r="O836" s="7">
        <v>0</v>
      </c>
      <c r="P836" s="10">
        <v>0</v>
      </c>
      <c r="Q836" s="25">
        <v>2.8</v>
      </c>
      <c r="R836" s="26">
        <v>3.125</v>
      </c>
      <c r="S836" s="27">
        <v>1.75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4.49</v>
      </c>
      <c r="Z836" s="10">
        <v>0</v>
      </c>
      <c r="AA836" s="14">
        <v>31.4</v>
      </c>
      <c r="AB836" s="10">
        <v>0</v>
      </c>
      <c r="AC836" s="10">
        <v>0</v>
      </c>
      <c r="AD836" s="7">
        <v>23300</v>
      </c>
      <c r="AE836" s="7">
        <v>1410</v>
      </c>
      <c r="AF836" s="7">
        <v>1240</v>
      </c>
      <c r="AG836" s="14">
        <v>15.5</v>
      </c>
      <c r="AH836" s="7">
        <v>1420</v>
      </c>
      <c r="AI836" s="7">
        <v>265</v>
      </c>
      <c r="AJ836" s="7">
        <v>171</v>
      </c>
      <c r="AK836" s="10">
        <v>3.83</v>
      </c>
      <c r="AL836" s="10">
        <v>0</v>
      </c>
      <c r="AM836" s="14">
        <v>84.3</v>
      </c>
      <c r="AN836" s="7">
        <v>456000</v>
      </c>
      <c r="AO836" s="10">
        <v>0</v>
      </c>
      <c r="AP836" s="7">
        <v>149</v>
      </c>
      <c r="AQ836" s="7">
        <v>1150</v>
      </c>
      <c r="AR836" s="7">
        <v>259</v>
      </c>
      <c r="AS836" s="7">
        <v>698</v>
      </c>
      <c r="AT836" s="10">
        <v>0</v>
      </c>
      <c r="AU836" s="10">
        <v>0</v>
      </c>
      <c r="AV836" s="10">
        <v>0</v>
      </c>
      <c r="AW836" s="10">
        <v>0</v>
      </c>
    </row>
    <row r="837" spans="1:49" s="16" customFormat="1" ht="12.75">
      <c r="A837" s="7" t="s">
        <v>430</v>
      </c>
      <c r="B837" s="7" t="s">
        <v>37</v>
      </c>
      <c r="C837" s="20" t="s">
        <v>46</v>
      </c>
      <c r="D837" s="7">
        <v>361</v>
      </c>
      <c r="E837" s="7">
        <v>106</v>
      </c>
      <c r="F837" s="14">
        <v>38</v>
      </c>
      <c r="G837" s="7">
        <v>0</v>
      </c>
      <c r="H837" s="7">
        <v>0</v>
      </c>
      <c r="I837" s="14">
        <v>16.7</v>
      </c>
      <c r="J837" s="7">
        <v>0</v>
      </c>
      <c r="K837" s="7">
        <v>0</v>
      </c>
      <c r="L837" s="10">
        <v>1.12</v>
      </c>
      <c r="M837" s="10">
        <v>2.01</v>
      </c>
      <c r="N837" s="7">
        <v>0</v>
      </c>
      <c r="O837" s="7">
        <v>0</v>
      </c>
      <c r="P837" s="10">
        <v>0</v>
      </c>
      <c r="Q837" s="25">
        <v>2.96</v>
      </c>
      <c r="R837" s="26">
        <v>3.3125</v>
      </c>
      <c r="S837" s="27">
        <v>1.75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4.16</v>
      </c>
      <c r="Z837" s="10">
        <v>0</v>
      </c>
      <c r="AA837" s="14">
        <v>28.6</v>
      </c>
      <c r="AB837" s="10">
        <v>0</v>
      </c>
      <c r="AC837" s="10">
        <v>0</v>
      </c>
      <c r="AD837" s="7">
        <v>25700</v>
      </c>
      <c r="AE837" s="7">
        <v>1550</v>
      </c>
      <c r="AF837" s="7">
        <v>1350</v>
      </c>
      <c r="AG837" s="14">
        <v>15.6</v>
      </c>
      <c r="AH837" s="7">
        <v>1570</v>
      </c>
      <c r="AI837" s="7">
        <v>293</v>
      </c>
      <c r="AJ837" s="7">
        <v>188</v>
      </c>
      <c r="AK837" s="10">
        <v>3.85</v>
      </c>
      <c r="AL837" s="10">
        <v>0</v>
      </c>
      <c r="AM837" s="7">
        <v>109</v>
      </c>
      <c r="AN837" s="7">
        <v>509000</v>
      </c>
      <c r="AO837" s="10">
        <v>0</v>
      </c>
      <c r="AP837" s="7">
        <v>150</v>
      </c>
      <c r="AQ837" s="7">
        <v>1270</v>
      </c>
      <c r="AR837" s="7">
        <v>282</v>
      </c>
      <c r="AS837" s="7">
        <v>767</v>
      </c>
      <c r="AT837" s="10">
        <v>0</v>
      </c>
      <c r="AU837" s="10">
        <v>0</v>
      </c>
      <c r="AV837" s="10">
        <v>0</v>
      </c>
      <c r="AW837" s="10">
        <v>0</v>
      </c>
    </row>
    <row r="838" spans="1:49" s="16" customFormat="1" ht="12.75">
      <c r="A838" s="7" t="s">
        <v>431</v>
      </c>
      <c r="B838" s="7" t="s">
        <v>37</v>
      </c>
      <c r="C838" s="20" t="s">
        <v>46</v>
      </c>
      <c r="D838" s="7">
        <v>395</v>
      </c>
      <c r="E838" s="7">
        <v>116</v>
      </c>
      <c r="F838" s="14">
        <v>38.4</v>
      </c>
      <c r="G838" s="7">
        <v>0</v>
      </c>
      <c r="H838" s="7">
        <v>0</v>
      </c>
      <c r="I838" s="14">
        <v>16.8</v>
      </c>
      <c r="J838" s="7">
        <v>0</v>
      </c>
      <c r="K838" s="7">
        <v>0</v>
      </c>
      <c r="L838" s="10">
        <v>1.22</v>
      </c>
      <c r="M838" s="10">
        <v>2.2</v>
      </c>
      <c r="N838" s="7">
        <v>0</v>
      </c>
      <c r="O838" s="7">
        <v>0</v>
      </c>
      <c r="P838" s="10">
        <v>0</v>
      </c>
      <c r="Q838" s="25">
        <v>3.15</v>
      </c>
      <c r="R838" s="26">
        <v>3.4375</v>
      </c>
      <c r="S838" s="27">
        <v>1.8125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3.83</v>
      </c>
      <c r="Z838" s="10">
        <v>0</v>
      </c>
      <c r="AA838" s="14">
        <v>26.3</v>
      </c>
      <c r="AB838" s="10">
        <v>0</v>
      </c>
      <c r="AC838" s="10">
        <v>0</v>
      </c>
      <c r="AD838" s="7">
        <v>28500</v>
      </c>
      <c r="AE838" s="7">
        <v>1710</v>
      </c>
      <c r="AF838" s="7">
        <v>1490</v>
      </c>
      <c r="AG838" s="14">
        <v>15.7</v>
      </c>
      <c r="AH838" s="7">
        <v>1750</v>
      </c>
      <c r="AI838" s="7">
        <v>325</v>
      </c>
      <c r="AJ838" s="7">
        <v>208</v>
      </c>
      <c r="AK838" s="10">
        <v>3.88</v>
      </c>
      <c r="AL838" s="10">
        <v>0</v>
      </c>
      <c r="AM838" s="7">
        <v>142</v>
      </c>
      <c r="AN838" s="7">
        <v>575000</v>
      </c>
      <c r="AO838" s="10">
        <v>0</v>
      </c>
      <c r="AP838" s="7">
        <v>152</v>
      </c>
      <c r="AQ838" s="7">
        <v>1410</v>
      </c>
      <c r="AR838" s="7">
        <v>311</v>
      </c>
      <c r="AS838" s="7">
        <v>847</v>
      </c>
      <c r="AT838" s="10">
        <v>0</v>
      </c>
      <c r="AU838" s="10">
        <v>0</v>
      </c>
      <c r="AV838" s="10">
        <v>0</v>
      </c>
      <c r="AW838" s="10">
        <v>0</v>
      </c>
    </row>
    <row r="839" spans="1:49" s="16" customFormat="1" ht="12.75">
      <c r="A839" s="7" t="s">
        <v>432</v>
      </c>
      <c r="B839" s="7" t="s">
        <v>37</v>
      </c>
      <c r="C839" s="20" t="s">
        <v>46</v>
      </c>
      <c r="D839" s="7">
        <v>442</v>
      </c>
      <c r="E839" s="7">
        <v>130</v>
      </c>
      <c r="F839" s="14">
        <v>38.9</v>
      </c>
      <c r="G839" s="7">
        <v>0</v>
      </c>
      <c r="H839" s="7">
        <v>0</v>
      </c>
      <c r="I839" s="14">
        <v>17</v>
      </c>
      <c r="J839" s="7">
        <v>0</v>
      </c>
      <c r="K839" s="7">
        <v>0</v>
      </c>
      <c r="L839" s="10">
        <v>1.36</v>
      </c>
      <c r="M839" s="10">
        <v>2.44</v>
      </c>
      <c r="N839" s="7">
        <v>0</v>
      </c>
      <c r="O839" s="7">
        <v>0</v>
      </c>
      <c r="P839" s="10">
        <v>0</v>
      </c>
      <c r="Q839" s="25">
        <v>3.39</v>
      </c>
      <c r="R839" s="26">
        <v>3.75</v>
      </c>
      <c r="S839" s="27">
        <v>1.875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3.48</v>
      </c>
      <c r="Z839" s="10">
        <v>0</v>
      </c>
      <c r="AA839" s="14">
        <v>23.6</v>
      </c>
      <c r="AB839" s="10">
        <v>0</v>
      </c>
      <c r="AC839" s="10">
        <v>0</v>
      </c>
      <c r="AD839" s="7">
        <v>32100</v>
      </c>
      <c r="AE839" s="7">
        <v>1910</v>
      </c>
      <c r="AF839" s="7">
        <v>1650</v>
      </c>
      <c r="AG839" s="14">
        <v>15.7</v>
      </c>
      <c r="AH839" s="7">
        <v>1990</v>
      </c>
      <c r="AI839" s="7">
        <v>368</v>
      </c>
      <c r="AJ839" s="7">
        <v>235</v>
      </c>
      <c r="AK839" s="10">
        <v>3.92</v>
      </c>
      <c r="AL839" s="10">
        <v>0</v>
      </c>
      <c r="AM839" s="7">
        <v>194</v>
      </c>
      <c r="AN839" s="7">
        <v>661000</v>
      </c>
      <c r="AO839" s="10">
        <v>0</v>
      </c>
      <c r="AP839" s="7">
        <v>154</v>
      </c>
      <c r="AQ839" s="7">
        <v>1600</v>
      </c>
      <c r="AR839" s="7">
        <v>347</v>
      </c>
      <c r="AS839" s="7">
        <v>950</v>
      </c>
      <c r="AT839" s="10">
        <v>0</v>
      </c>
      <c r="AU839" s="10">
        <v>0</v>
      </c>
      <c r="AV839" s="10">
        <v>0</v>
      </c>
      <c r="AW839" s="10">
        <v>0</v>
      </c>
    </row>
    <row r="840" spans="1:49" s="16" customFormat="1" ht="12.75">
      <c r="A840" s="29" t="s">
        <v>433</v>
      </c>
      <c r="B840" s="29" t="s">
        <v>37</v>
      </c>
      <c r="C840" s="20" t="s">
        <v>46</v>
      </c>
      <c r="D840" s="7">
        <v>487</v>
      </c>
      <c r="E840" s="7">
        <v>143</v>
      </c>
      <c r="F840" s="14">
        <v>39.3</v>
      </c>
      <c r="G840" s="7">
        <v>0</v>
      </c>
      <c r="H840" s="7">
        <v>0</v>
      </c>
      <c r="I840" s="14">
        <v>17.1</v>
      </c>
      <c r="J840" s="7">
        <v>0</v>
      </c>
      <c r="K840" s="7">
        <v>0</v>
      </c>
      <c r="L840" s="10">
        <v>1.5</v>
      </c>
      <c r="M840" s="10">
        <v>2.68</v>
      </c>
      <c r="N840" s="7">
        <v>0</v>
      </c>
      <c r="O840" s="7">
        <v>0</v>
      </c>
      <c r="P840" s="10">
        <v>0</v>
      </c>
      <c r="Q840" s="25">
        <v>3.63</v>
      </c>
      <c r="R840" s="26">
        <v>4</v>
      </c>
      <c r="S840" s="27">
        <v>1.875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3.19</v>
      </c>
      <c r="Z840" s="10">
        <v>0</v>
      </c>
      <c r="AA840" s="14">
        <v>21.4</v>
      </c>
      <c r="AB840" s="10">
        <v>0</v>
      </c>
      <c r="AC840" s="10">
        <v>0</v>
      </c>
      <c r="AD840" s="7">
        <v>36000</v>
      </c>
      <c r="AE840" s="7">
        <v>2130</v>
      </c>
      <c r="AF840" s="7">
        <v>1830</v>
      </c>
      <c r="AG840" s="14">
        <v>15.8</v>
      </c>
      <c r="AH840" s="7">
        <v>2250</v>
      </c>
      <c r="AI840" s="7">
        <v>412</v>
      </c>
      <c r="AJ840" s="7">
        <v>263</v>
      </c>
      <c r="AK840" s="10">
        <v>3.96</v>
      </c>
      <c r="AL840" s="10">
        <v>0</v>
      </c>
      <c r="AM840" s="7">
        <v>258</v>
      </c>
      <c r="AN840" s="7">
        <v>754000</v>
      </c>
      <c r="AO840" s="10">
        <v>0</v>
      </c>
      <c r="AP840" s="7">
        <v>157</v>
      </c>
      <c r="AQ840" s="7">
        <v>1800</v>
      </c>
      <c r="AR840" s="7">
        <v>383</v>
      </c>
      <c r="AS840" s="7">
        <v>1060</v>
      </c>
      <c r="AT840" s="10">
        <v>0</v>
      </c>
      <c r="AU840" s="10">
        <v>0</v>
      </c>
      <c r="AV840" s="10">
        <v>0</v>
      </c>
      <c r="AW840" s="10">
        <v>0</v>
      </c>
    </row>
    <row r="841" spans="1:49" s="16" customFormat="1" ht="12.75">
      <c r="A841" s="29" t="s">
        <v>434</v>
      </c>
      <c r="B841" s="29" t="s">
        <v>37</v>
      </c>
      <c r="C841" s="20" t="s">
        <v>46</v>
      </c>
      <c r="D841" s="7">
        <v>529</v>
      </c>
      <c r="E841" s="7">
        <v>156</v>
      </c>
      <c r="F841" s="14">
        <v>39.8</v>
      </c>
      <c r="G841" s="7">
        <v>0</v>
      </c>
      <c r="H841" s="7">
        <v>0</v>
      </c>
      <c r="I841" s="14">
        <v>17.2</v>
      </c>
      <c r="J841" s="7">
        <v>0</v>
      </c>
      <c r="K841" s="7">
        <v>0</v>
      </c>
      <c r="L841" s="10">
        <v>1.61</v>
      </c>
      <c r="M841" s="10">
        <v>2.91</v>
      </c>
      <c r="N841" s="7">
        <v>0</v>
      </c>
      <c r="O841" s="7">
        <v>0</v>
      </c>
      <c r="P841" s="10">
        <v>0</v>
      </c>
      <c r="Q841" s="25">
        <v>3.86</v>
      </c>
      <c r="R841" s="26">
        <v>4.1875</v>
      </c>
      <c r="S841" s="27">
        <v>2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2.96</v>
      </c>
      <c r="Z841" s="10">
        <v>0</v>
      </c>
      <c r="AA841" s="14">
        <v>19.9</v>
      </c>
      <c r="AB841" s="10">
        <v>0</v>
      </c>
      <c r="AC841" s="10">
        <v>0</v>
      </c>
      <c r="AD841" s="7">
        <v>39600</v>
      </c>
      <c r="AE841" s="7">
        <v>2330</v>
      </c>
      <c r="AF841" s="7">
        <v>1990</v>
      </c>
      <c r="AG841" s="14">
        <v>16</v>
      </c>
      <c r="AH841" s="7">
        <v>2490</v>
      </c>
      <c r="AI841" s="7">
        <v>454</v>
      </c>
      <c r="AJ841" s="7">
        <v>289</v>
      </c>
      <c r="AK841" s="10">
        <v>4</v>
      </c>
      <c r="AL841" s="10">
        <v>0</v>
      </c>
      <c r="AM841" s="7">
        <v>327</v>
      </c>
      <c r="AN841" s="7">
        <v>846000</v>
      </c>
      <c r="AO841" s="10">
        <v>0</v>
      </c>
      <c r="AP841" s="7">
        <v>159</v>
      </c>
      <c r="AQ841" s="7">
        <v>1990</v>
      </c>
      <c r="AR841" s="7">
        <v>419</v>
      </c>
      <c r="AS841" s="7">
        <v>1160</v>
      </c>
      <c r="AT841" s="10">
        <v>0</v>
      </c>
      <c r="AU841" s="10">
        <v>0</v>
      </c>
      <c r="AV841" s="10">
        <v>0</v>
      </c>
      <c r="AW841" s="10">
        <v>0</v>
      </c>
    </row>
    <row r="842" spans="1:49" s="16" customFormat="1" ht="12.75">
      <c r="A842" s="29" t="s">
        <v>435</v>
      </c>
      <c r="B842" s="29" t="s">
        <v>37</v>
      </c>
      <c r="C842" s="20" t="s">
        <v>46</v>
      </c>
      <c r="D842" s="7">
        <v>652</v>
      </c>
      <c r="E842" s="7">
        <v>192</v>
      </c>
      <c r="F842" s="14">
        <v>41.1</v>
      </c>
      <c r="G842" s="7">
        <v>0</v>
      </c>
      <c r="H842" s="7">
        <v>0</v>
      </c>
      <c r="I842" s="14">
        <v>17.6</v>
      </c>
      <c r="J842" s="7">
        <v>0</v>
      </c>
      <c r="K842" s="7">
        <v>0</v>
      </c>
      <c r="L842" s="10">
        <v>1.97</v>
      </c>
      <c r="M842" s="10">
        <v>3.54</v>
      </c>
      <c r="N842" s="7">
        <v>0</v>
      </c>
      <c r="O842" s="7">
        <v>0</v>
      </c>
      <c r="P842" s="10">
        <v>0</v>
      </c>
      <c r="Q842" s="25">
        <v>4.49</v>
      </c>
      <c r="R842" s="26">
        <v>4.8125</v>
      </c>
      <c r="S842" s="27">
        <v>2.1875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2.48</v>
      </c>
      <c r="Z842" s="10">
        <v>0</v>
      </c>
      <c r="AA842" s="14">
        <v>16.3</v>
      </c>
      <c r="AB842" s="10">
        <v>0</v>
      </c>
      <c r="AC842" s="10">
        <v>0</v>
      </c>
      <c r="AD842" s="7">
        <v>50600</v>
      </c>
      <c r="AE842" s="7">
        <v>2910</v>
      </c>
      <c r="AF842" s="7">
        <v>2460</v>
      </c>
      <c r="AG842" s="14">
        <v>16.2</v>
      </c>
      <c r="AH842" s="7">
        <v>3230</v>
      </c>
      <c r="AI842" s="7">
        <v>581</v>
      </c>
      <c r="AJ842" s="7">
        <v>367</v>
      </c>
      <c r="AK842" s="10">
        <v>4.1</v>
      </c>
      <c r="AL842" s="10">
        <v>0</v>
      </c>
      <c r="AM842" s="7">
        <v>593</v>
      </c>
      <c r="AN842" s="7">
        <v>1130000</v>
      </c>
      <c r="AO842" s="10">
        <v>0</v>
      </c>
      <c r="AP842" s="7">
        <v>165</v>
      </c>
      <c r="AQ842" s="7">
        <v>2560</v>
      </c>
      <c r="AR842" s="7">
        <v>518</v>
      </c>
      <c r="AS842" s="7">
        <v>1450</v>
      </c>
      <c r="AT842" s="10">
        <v>0</v>
      </c>
      <c r="AU842" s="10">
        <v>0</v>
      </c>
      <c r="AV842" s="10">
        <v>0</v>
      </c>
      <c r="AW842" s="10">
        <v>0</v>
      </c>
    </row>
    <row r="843" spans="1:49" s="16" customFormat="1" ht="12.75">
      <c r="A843" s="7" t="s">
        <v>436</v>
      </c>
      <c r="B843" s="7" t="s">
        <v>37</v>
      </c>
      <c r="C843" s="20" t="s">
        <v>46</v>
      </c>
      <c r="D843" s="7">
        <v>800</v>
      </c>
      <c r="E843" s="7">
        <v>236</v>
      </c>
      <c r="F843" s="14">
        <v>42.6</v>
      </c>
      <c r="G843" s="7">
        <v>0</v>
      </c>
      <c r="H843" s="7">
        <v>0</v>
      </c>
      <c r="I843" s="14">
        <v>18</v>
      </c>
      <c r="J843" s="7">
        <v>0</v>
      </c>
      <c r="K843" s="7">
        <v>0</v>
      </c>
      <c r="L843" s="10">
        <v>2.38</v>
      </c>
      <c r="M843" s="10">
        <v>4.29</v>
      </c>
      <c r="N843" s="7">
        <v>0</v>
      </c>
      <c r="O843" s="7">
        <v>0</v>
      </c>
      <c r="P843" s="10">
        <v>0</v>
      </c>
      <c r="Q843" s="25">
        <v>5.24</v>
      </c>
      <c r="R843" s="26">
        <v>5.5625</v>
      </c>
      <c r="S843" s="27">
        <v>2.375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2.1</v>
      </c>
      <c r="Z843" s="10">
        <v>0</v>
      </c>
      <c r="AA843" s="14">
        <v>13.5</v>
      </c>
      <c r="AB843" s="10">
        <v>0</v>
      </c>
      <c r="AC843" s="10">
        <v>0</v>
      </c>
      <c r="AD843" s="7">
        <v>64700</v>
      </c>
      <c r="AE843" s="7">
        <v>3650</v>
      </c>
      <c r="AF843" s="7">
        <v>3040</v>
      </c>
      <c r="AG843" s="14">
        <v>16.6</v>
      </c>
      <c r="AH843" s="7">
        <v>4200</v>
      </c>
      <c r="AI843" s="7">
        <v>743</v>
      </c>
      <c r="AJ843" s="7">
        <v>467</v>
      </c>
      <c r="AK843" s="10">
        <v>4.22</v>
      </c>
      <c r="AL843" s="10">
        <v>0</v>
      </c>
      <c r="AM843" s="7">
        <v>1060</v>
      </c>
      <c r="AN843" s="7">
        <v>1540000</v>
      </c>
      <c r="AO843" s="10">
        <v>0</v>
      </c>
      <c r="AP843" s="7">
        <v>172</v>
      </c>
      <c r="AQ843" s="7">
        <v>3320</v>
      </c>
      <c r="AR843" s="7">
        <v>641</v>
      </c>
      <c r="AS843" s="7">
        <v>1820</v>
      </c>
      <c r="AT843" s="10">
        <v>0</v>
      </c>
      <c r="AU843" s="10">
        <v>0</v>
      </c>
      <c r="AV843" s="10">
        <v>0</v>
      </c>
      <c r="AW843" s="10">
        <v>0</v>
      </c>
    </row>
    <row r="844" spans="1:49" s="16" customFormat="1" ht="12.75">
      <c r="A844" s="7" t="s">
        <v>437</v>
      </c>
      <c r="B844" s="4" t="s">
        <v>37</v>
      </c>
      <c r="C844" s="20" t="s">
        <v>83</v>
      </c>
      <c r="D844" s="4">
        <v>149</v>
      </c>
      <c r="E844" s="8">
        <v>43.8</v>
      </c>
      <c r="F844" s="8">
        <v>38.2</v>
      </c>
      <c r="G844" s="4">
        <v>0</v>
      </c>
      <c r="H844" s="7">
        <v>0</v>
      </c>
      <c r="I844" s="14">
        <v>11.8</v>
      </c>
      <c r="J844" s="7">
        <v>0</v>
      </c>
      <c r="K844" s="7">
        <v>0</v>
      </c>
      <c r="L844" s="11">
        <v>0.63</v>
      </c>
      <c r="M844" s="11">
        <v>0.83</v>
      </c>
      <c r="N844" s="7">
        <v>0</v>
      </c>
      <c r="O844" s="7">
        <v>0</v>
      </c>
      <c r="P844" s="10">
        <v>0</v>
      </c>
      <c r="Q844" s="25">
        <v>2.01</v>
      </c>
      <c r="R844" s="26">
        <v>2.125</v>
      </c>
      <c r="S844" s="27">
        <v>1.5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7.11</v>
      </c>
      <c r="Z844" s="9">
        <v>0</v>
      </c>
      <c r="AA844" s="8">
        <v>54.3</v>
      </c>
      <c r="AB844" s="9">
        <v>0</v>
      </c>
      <c r="AC844" s="9">
        <v>0</v>
      </c>
      <c r="AD844" s="4">
        <v>9800</v>
      </c>
      <c r="AE844" s="4">
        <v>598</v>
      </c>
      <c r="AF844" s="4">
        <v>513</v>
      </c>
      <c r="AG844" s="8">
        <v>15</v>
      </c>
      <c r="AH844" s="4">
        <v>229</v>
      </c>
      <c r="AI844" s="8">
        <v>62.2</v>
      </c>
      <c r="AJ844" s="8">
        <v>38.8</v>
      </c>
      <c r="AK844" s="9">
        <v>2.29</v>
      </c>
      <c r="AL844" s="10">
        <v>0</v>
      </c>
      <c r="AM844" s="9">
        <v>9.36</v>
      </c>
      <c r="AN844" s="4">
        <v>80000</v>
      </c>
      <c r="AO844" s="10">
        <v>0</v>
      </c>
      <c r="AP844" s="7">
        <v>110</v>
      </c>
      <c r="AQ844" s="7">
        <v>270</v>
      </c>
      <c r="AR844" s="14">
        <v>86.7</v>
      </c>
      <c r="AS844" s="7">
        <v>288</v>
      </c>
      <c r="AT844" s="10">
        <v>0</v>
      </c>
      <c r="AU844" s="10">
        <v>0</v>
      </c>
      <c r="AV844" s="10">
        <v>0</v>
      </c>
      <c r="AW844" s="10">
        <v>0</v>
      </c>
    </row>
    <row r="845" spans="1:49" s="16" customFormat="1" ht="12.75">
      <c r="A845" s="7" t="s">
        <v>438</v>
      </c>
      <c r="B845" s="4" t="s">
        <v>37</v>
      </c>
      <c r="C845" s="20" t="s">
        <v>83</v>
      </c>
      <c r="D845" s="4">
        <v>167</v>
      </c>
      <c r="E845" s="8">
        <v>49.2</v>
      </c>
      <c r="F845" s="8">
        <v>38.6</v>
      </c>
      <c r="G845" s="4">
        <v>0</v>
      </c>
      <c r="H845" s="7">
        <v>0</v>
      </c>
      <c r="I845" s="14">
        <v>11.8</v>
      </c>
      <c r="J845" s="7">
        <v>0</v>
      </c>
      <c r="K845" s="7">
        <v>0</v>
      </c>
      <c r="L845" s="11">
        <v>0.65</v>
      </c>
      <c r="M845" s="10">
        <v>1.03</v>
      </c>
      <c r="N845" s="7">
        <v>0</v>
      </c>
      <c r="O845" s="7">
        <v>0</v>
      </c>
      <c r="P845" s="10">
        <v>0</v>
      </c>
      <c r="Q845" s="25">
        <v>2.21</v>
      </c>
      <c r="R845" s="26">
        <v>2.3125</v>
      </c>
      <c r="S845" s="27">
        <v>1.5625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5.76</v>
      </c>
      <c r="Z845" s="9">
        <v>0</v>
      </c>
      <c r="AA845" s="8">
        <v>52.6</v>
      </c>
      <c r="AB845" s="9">
        <v>0</v>
      </c>
      <c r="AC845" s="9">
        <v>0</v>
      </c>
      <c r="AD845" s="4">
        <v>11600</v>
      </c>
      <c r="AE845" s="4">
        <v>693</v>
      </c>
      <c r="AF845" s="4">
        <v>600</v>
      </c>
      <c r="AG845" s="8">
        <v>15.3</v>
      </c>
      <c r="AH845" s="4">
        <v>283</v>
      </c>
      <c r="AI845" s="8">
        <v>76</v>
      </c>
      <c r="AJ845" s="8">
        <v>47.9</v>
      </c>
      <c r="AK845" s="9">
        <v>2.4</v>
      </c>
      <c r="AL845" s="10">
        <v>0</v>
      </c>
      <c r="AM845" s="8">
        <v>14</v>
      </c>
      <c r="AN845" s="4">
        <v>99700</v>
      </c>
      <c r="AO845" s="10">
        <v>0</v>
      </c>
      <c r="AP845" s="7">
        <v>111</v>
      </c>
      <c r="AQ845" s="7">
        <v>336</v>
      </c>
      <c r="AR845" s="7">
        <v>107</v>
      </c>
      <c r="AS845" s="7">
        <v>336</v>
      </c>
      <c r="AT845" s="10">
        <v>0</v>
      </c>
      <c r="AU845" s="10">
        <v>0</v>
      </c>
      <c r="AV845" s="10">
        <v>0</v>
      </c>
      <c r="AW845" s="10">
        <v>0</v>
      </c>
    </row>
    <row r="846" spans="1:49" s="16" customFormat="1" ht="12.75">
      <c r="A846" s="7" t="s">
        <v>439</v>
      </c>
      <c r="B846" s="4" t="s">
        <v>37</v>
      </c>
      <c r="C846" s="20" t="s">
        <v>83</v>
      </c>
      <c r="D846" s="4">
        <v>183</v>
      </c>
      <c r="E846" s="8">
        <v>53.3</v>
      </c>
      <c r="F846" s="8">
        <v>39</v>
      </c>
      <c r="G846" s="4">
        <v>0</v>
      </c>
      <c r="H846" s="7">
        <v>0</v>
      </c>
      <c r="I846" s="14">
        <v>11.8</v>
      </c>
      <c r="J846" s="7">
        <v>0</v>
      </c>
      <c r="K846" s="7">
        <v>0</v>
      </c>
      <c r="L846" s="11">
        <v>0.65</v>
      </c>
      <c r="M846" s="10">
        <v>1.2</v>
      </c>
      <c r="N846" s="7">
        <v>0</v>
      </c>
      <c r="O846" s="7">
        <v>0</v>
      </c>
      <c r="P846" s="10">
        <v>0</v>
      </c>
      <c r="Q846" s="25">
        <v>2.38</v>
      </c>
      <c r="R846" s="26">
        <v>2.5</v>
      </c>
      <c r="S846" s="27">
        <v>1.5625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4.92</v>
      </c>
      <c r="Z846" s="9">
        <v>0</v>
      </c>
      <c r="AA846" s="8">
        <v>52.6</v>
      </c>
      <c r="AB846" s="9">
        <v>0</v>
      </c>
      <c r="AC846" s="9">
        <v>0</v>
      </c>
      <c r="AD846" s="4">
        <v>13200</v>
      </c>
      <c r="AE846" s="4">
        <v>774</v>
      </c>
      <c r="AF846" s="4">
        <v>675</v>
      </c>
      <c r="AG846" s="8">
        <v>15.7</v>
      </c>
      <c r="AH846" s="4">
        <v>331</v>
      </c>
      <c r="AI846" s="8">
        <v>88.3</v>
      </c>
      <c r="AJ846" s="8">
        <v>56</v>
      </c>
      <c r="AK846" s="9">
        <v>2.49</v>
      </c>
      <c r="AL846" s="10">
        <v>0</v>
      </c>
      <c r="AM846" s="8">
        <v>19.3</v>
      </c>
      <c r="AN846" s="4">
        <v>118000</v>
      </c>
      <c r="AO846" s="10">
        <v>0</v>
      </c>
      <c r="AP846" s="7">
        <v>112</v>
      </c>
      <c r="AQ846" s="7">
        <v>395</v>
      </c>
      <c r="AR846" s="7">
        <v>126</v>
      </c>
      <c r="AS846" s="7">
        <v>376</v>
      </c>
      <c r="AT846" s="10">
        <v>0</v>
      </c>
      <c r="AU846" s="10">
        <v>0</v>
      </c>
      <c r="AV846" s="10">
        <v>0</v>
      </c>
      <c r="AW846" s="10">
        <v>0</v>
      </c>
    </row>
    <row r="847" spans="1:49" s="16" customFormat="1" ht="12.75">
      <c r="A847" s="7" t="s">
        <v>440</v>
      </c>
      <c r="B847" s="7" t="s">
        <v>37</v>
      </c>
      <c r="C847" s="20" t="s">
        <v>83</v>
      </c>
      <c r="D847" s="7">
        <v>199</v>
      </c>
      <c r="E847" s="14">
        <v>58.5</v>
      </c>
      <c r="F847" s="14">
        <v>38.7</v>
      </c>
      <c r="G847" s="7">
        <v>0</v>
      </c>
      <c r="H847" s="7">
        <v>0</v>
      </c>
      <c r="I847" s="14">
        <v>15.8</v>
      </c>
      <c r="J847" s="7">
        <v>0</v>
      </c>
      <c r="K847" s="7">
        <v>0</v>
      </c>
      <c r="L847" s="11">
        <v>0.65</v>
      </c>
      <c r="M847" s="10">
        <v>1.07</v>
      </c>
      <c r="N847" s="7">
        <v>0</v>
      </c>
      <c r="O847" s="7">
        <v>0</v>
      </c>
      <c r="P847" s="10">
        <v>0</v>
      </c>
      <c r="Q847" s="25">
        <v>2.25</v>
      </c>
      <c r="R847" s="26">
        <v>2.3125</v>
      </c>
      <c r="S847" s="27">
        <v>1.5625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7.39</v>
      </c>
      <c r="Z847" s="10">
        <v>0</v>
      </c>
      <c r="AA847" s="14">
        <v>52.6</v>
      </c>
      <c r="AB847" s="10">
        <v>0</v>
      </c>
      <c r="AC847" s="10">
        <v>0</v>
      </c>
      <c r="AD847" s="7">
        <v>14900</v>
      </c>
      <c r="AE847" s="7">
        <v>869</v>
      </c>
      <c r="AF847" s="7">
        <v>770</v>
      </c>
      <c r="AG847" s="14">
        <v>16</v>
      </c>
      <c r="AH847" s="7">
        <v>695</v>
      </c>
      <c r="AI847" s="7">
        <v>137</v>
      </c>
      <c r="AJ847" s="14">
        <v>88.2</v>
      </c>
      <c r="AK847" s="10">
        <v>3.45</v>
      </c>
      <c r="AL847" s="10">
        <v>0</v>
      </c>
      <c r="AM847" s="14">
        <v>18.3</v>
      </c>
      <c r="AN847" s="7">
        <v>246000</v>
      </c>
      <c r="AO847" s="10">
        <v>0</v>
      </c>
      <c r="AP847" s="7">
        <v>149</v>
      </c>
      <c r="AQ847" s="7">
        <v>628</v>
      </c>
      <c r="AR847" s="7">
        <v>153</v>
      </c>
      <c r="AS847" s="7">
        <v>427</v>
      </c>
      <c r="AT847" s="10">
        <v>0</v>
      </c>
      <c r="AU847" s="10">
        <v>0</v>
      </c>
      <c r="AV847" s="10">
        <v>0</v>
      </c>
      <c r="AW847" s="10">
        <v>0</v>
      </c>
    </row>
    <row r="848" spans="1:49" s="16" customFormat="1" ht="12.75">
      <c r="A848" s="7" t="s">
        <v>441</v>
      </c>
      <c r="B848" s="4" t="s">
        <v>37</v>
      </c>
      <c r="C848" s="20" t="s">
        <v>83</v>
      </c>
      <c r="D848" s="4">
        <v>211</v>
      </c>
      <c r="E848" s="8">
        <v>62</v>
      </c>
      <c r="F848" s="8">
        <v>39.4</v>
      </c>
      <c r="G848" s="4">
        <v>0</v>
      </c>
      <c r="H848" s="7">
        <v>0</v>
      </c>
      <c r="I848" s="14">
        <v>11.8</v>
      </c>
      <c r="J848" s="7">
        <v>0</v>
      </c>
      <c r="K848" s="7">
        <v>0</v>
      </c>
      <c r="L848" s="11">
        <v>0.75</v>
      </c>
      <c r="M848" s="10">
        <v>1.42</v>
      </c>
      <c r="N848" s="7">
        <v>0</v>
      </c>
      <c r="O848" s="7">
        <v>0</v>
      </c>
      <c r="P848" s="10">
        <v>0</v>
      </c>
      <c r="Q848" s="25">
        <v>2.6</v>
      </c>
      <c r="R848" s="26">
        <v>2.6875</v>
      </c>
      <c r="S848" s="27">
        <v>1.5625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4.17</v>
      </c>
      <c r="Z848" s="9">
        <v>0</v>
      </c>
      <c r="AA848" s="8">
        <v>45.6</v>
      </c>
      <c r="AB848" s="9">
        <v>0</v>
      </c>
      <c r="AC848" s="9">
        <v>0</v>
      </c>
      <c r="AD848" s="4">
        <v>15500</v>
      </c>
      <c r="AE848" s="4">
        <v>906</v>
      </c>
      <c r="AF848" s="4">
        <v>786</v>
      </c>
      <c r="AG848" s="8">
        <v>15.8</v>
      </c>
      <c r="AH848" s="4">
        <v>390</v>
      </c>
      <c r="AI848" s="4">
        <v>105</v>
      </c>
      <c r="AJ848" s="8">
        <v>66.1</v>
      </c>
      <c r="AK848" s="9">
        <v>2.51</v>
      </c>
      <c r="AL848" s="10">
        <v>0</v>
      </c>
      <c r="AM848" s="8">
        <v>30.4</v>
      </c>
      <c r="AN848" s="4">
        <v>141000</v>
      </c>
      <c r="AO848" s="10">
        <v>0</v>
      </c>
      <c r="AP848" s="7">
        <v>112</v>
      </c>
      <c r="AQ848" s="7">
        <v>468</v>
      </c>
      <c r="AR848" s="7">
        <v>148</v>
      </c>
      <c r="AS848" s="7">
        <v>442</v>
      </c>
      <c r="AT848" s="10">
        <v>0</v>
      </c>
      <c r="AU848" s="10">
        <v>0</v>
      </c>
      <c r="AV848" s="10">
        <v>0</v>
      </c>
      <c r="AW848" s="10">
        <v>0</v>
      </c>
    </row>
    <row r="849" spans="1:49" s="16" customFormat="1" ht="12.75">
      <c r="A849" s="7" t="s">
        <v>442</v>
      </c>
      <c r="B849" s="7" t="s">
        <v>37</v>
      </c>
      <c r="C849" s="20" t="s">
        <v>83</v>
      </c>
      <c r="D849" s="7">
        <v>215</v>
      </c>
      <c r="E849" s="14">
        <v>63.4</v>
      </c>
      <c r="F849" s="14">
        <v>39</v>
      </c>
      <c r="G849" s="7">
        <v>0</v>
      </c>
      <c r="H849" s="7">
        <v>0</v>
      </c>
      <c r="I849" s="14">
        <v>15.8</v>
      </c>
      <c r="J849" s="7">
        <v>0</v>
      </c>
      <c r="K849" s="7">
        <v>0</v>
      </c>
      <c r="L849" s="11">
        <v>0.65</v>
      </c>
      <c r="M849" s="10">
        <v>1.22</v>
      </c>
      <c r="N849" s="7">
        <v>0</v>
      </c>
      <c r="O849" s="7">
        <v>0</v>
      </c>
      <c r="P849" s="10">
        <v>0</v>
      </c>
      <c r="Q849" s="25">
        <v>2.4</v>
      </c>
      <c r="R849" s="26">
        <v>2.5</v>
      </c>
      <c r="S849" s="27">
        <v>1.5625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6.45</v>
      </c>
      <c r="Z849" s="10">
        <v>0</v>
      </c>
      <c r="AA849" s="14">
        <v>52.6</v>
      </c>
      <c r="AB849" s="10">
        <v>0</v>
      </c>
      <c r="AC849" s="10">
        <v>0</v>
      </c>
      <c r="AD849" s="7">
        <v>16700</v>
      </c>
      <c r="AE849" s="7">
        <v>964</v>
      </c>
      <c r="AF849" s="7">
        <v>859</v>
      </c>
      <c r="AG849" s="14">
        <v>16.2</v>
      </c>
      <c r="AH849" s="7">
        <v>796</v>
      </c>
      <c r="AI849" s="7">
        <v>156</v>
      </c>
      <c r="AJ849" s="7">
        <v>101</v>
      </c>
      <c r="AK849" s="10">
        <v>3.54</v>
      </c>
      <c r="AL849" s="10">
        <v>0</v>
      </c>
      <c r="AM849" s="14">
        <v>24.8</v>
      </c>
      <c r="AN849" s="7">
        <v>284000</v>
      </c>
      <c r="AO849" s="10">
        <v>0</v>
      </c>
      <c r="AP849" s="7">
        <v>149</v>
      </c>
      <c r="AQ849" s="7">
        <v>719</v>
      </c>
      <c r="AR849" s="7">
        <v>175</v>
      </c>
      <c r="AS849" s="7">
        <v>473</v>
      </c>
      <c r="AT849" s="10">
        <v>0</v>
      </c>
      <c r="AU849" s="10">
        <v>0</v>
      </c>
      <c r="AV849" s="10">
        <v>0</v>
      </c>
      <c r="AW849" s="10">
        <v>0</v>
      </c>
    </row>
    <row r="850" spans="1:49" s="16" customFormat="1" ht="12.75">
      <c r="A850" s="7" t="s">
        <v>443</v>
      </c>
      <c r="B850" s="4" t="s">
        <v>37</v>
      </c>
      <c r="C850" s="20" t="s">
        <v>83</v>
      </c>
      <c r="D850" s="4">
        <v>235</v>
      </c>
      <c r="E850" s="8">
        <v>69</v>
      </c>
      <c r="F850" s="8">
        <v>39.7</v>
      </c>
      <c r="G850" s="4">
        <v>0</v>
      </c>
      <c r="H850" s="7">
        <v>0</v>
      </c>
      <c r="I850" s="14">
        <v>11.9</v>
      </c>
      <c r="J850" s="7">
        <v>0</v>
      </c>
      <c r="K850" s="7">
        <v>0</v>
      </c>
      <c r="L850" s="11">
        <v>0.83</v>
      </c>
      <c r="M850" s="10">
        <v>1.58</v>
      </c>
      <c r="N850" s="7">
        <v>0</v>
      </c>
      <c r="O850" s="7">
        <v>0</v>
      </c>
      <c r="P850" s="10">
        <v>0</v>
      </c>
      <c r="Q850" s="25">
        <v>2.76</v>
      </c>
      <c r="R850" s="26">
        <v>2.875</v>
      </c>
      <c r="S850" s="27">
        <v>1.625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3.77</v>
      </c>
      <c r="Z850" s="9">
        <v>0</v>
      </c>
      <c r="AA850" s="8">
        <v>41.2</v>
      </c>
      <c r="AB850" s="9">
        <v>0</v>
      </c>
      <c r="AC850" s="9">
        <v>0</v>
      </c>
      <c r="AD850" s="4">
        <v>17400</v>
      </c>
      <c r="AE850" s="4">
        <v>1010</v>
      </c>
      <c r="AF850" s="4">
        <v>875</v>
      </c>
      <c r="AG850" s="8">
        <v>15.9</v>
      </c>
      <c r="AH850" s="4">
        <v>444</v>
      </c>
      <c r="AI850" s="4">
        <v>118</v>
      </c>
      <c r="AJ850" s="8">
        <v>74.6</v>
      </c>
      <c r="AK850" s="9">
        <v>2.54</v>
      </c>
      <c r="AL850" s="10">
        <v>0</v>
      </c>
      <c r="AM850" s="8">
        <v>41.3</v>
      </c>
      <c r="AN850" s="4">
        <v>161000</v>
      </c>
      <c r="AO850" s="10">
        <v>0</v>
      </c>
      <c r="AP850" s="7">
        <v>113</v>
      </c>
      <c r="AQ850" s="7">
        <v>530</v>
      </c>
      <c r="AR850" s="7">
        <v>166</v>
      </c>
      <c r="AS850" s="7">
        <v>495</v>
      </c>
      <c r="AT850" s="10">
        <v>0</v>
      </c>
      <c r="AU850" s="10">
        <v>0</v>
      </c>
      <c r="AV850" s="10">
        <v>0</v>
      </c>
      <c r="AW850" s="10">
        <v>0</v>
      </c>
    </row>
    <row r="851" spans="1:49" s="16" customFormat="1" ht="12.75">
      <c r="A851" s="7" t="s">
        <v>444</v>
      </c>
      <c r="B851" s="7" t="s">
        <v>37</v>
      </c>
      <c r="C851" s="20" t="s">
        <v>83</v>
      </c>
      <c r="D851" s="7">
        <v>249</v>
      </c>
      <c r="E851" s="14">
        <v>73.3</v>
      </c>
      <c r="F851" s="14">
        <v>39.4</v>
      </c>
      <c r="G851" s="7">
        <v>0</v>
      </c>
      <c r="H851" s="7">
        <v>0</v>
      </c>
      <c r="I851" s="14">
        <v>15.8</v>
      </c>
      <c r="J851" s="7">
        <v>0</v>
      </c>
      <c r="K851" s="7">
        <v>0</v>
      </c>
      <c r="L851" s="11">
        <v>0.75</v>
      </c>
      <c r="M851" s="10">
        <v>1.42</v>
      </c>
      <c r="N851" s="7">
        <v>0</v>
      </c>
      <c r="O851" s="7">
        <v>0</v>
      </c>
      <c r="P851" s="10">
        <v>0</v>
      </c>
      <c r="Q851" s="25">
        <v>2.6</v>
      </c>
      <c r="R851" s="26">
        <v>2.6875</v>
      </c>
      <c r="S851" s="27">
        <v>1.5625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5.55</v>
      </c>
      <c r="Z851" s="10">
        <v>0</v>
      </c>
      <c r="AA851" s="14">
        <v>45.6</v>
      </c>
      <c r="AB851" s="10">
        <v>0</v>
      </c>
      <c r="AC851" s="10">
        <v>0</v>
      </c>
      <c r="AD851" s="7">
        <v>19600</v>
      </c>
      <c r="AE851" s="7">
        <v>1120</v>
      </c>
      <c r="AF851" s="7">
        <v>993</v>
      </c>
      <c r="AG851" s="14">
        <v>16.3</v>
      </c>
      <c r="AH851" s="7">
        <v>926</v>
      </c>
      <c r="AI851" s="7">
        <v>182</v>
      </c>
      <c r="AJ851" s="7">
        <v>118</v>
      </c>
      <c r="AK851" s="10">
        <v>3.55</v>
      </c>
      <c r="AL851" s="10">
        <v>0</v>
      </c>
      <c r="AM851" s="14">
        <v>38.1</v>
      </c>
      <c r="AN851" s="7">
        <v>334000</v>
      </c>
      <c r="AO851" s="10">
        <v>0</v>
      </c>
      <c r="AP851" s="7">
        <v>150</v>
      </c>
      <c r="AQ851" s="7">
        <v>841</v>
      </c>
      <c r="AR851" s="7">
        <v>203</v>
      </c>
      <c r="AS851" s="7">
        <v>551</v>
      </c>
      <c r="AT851" s="10">
        <v>0</v>
      </c>
      <c r="AU851" s="10">
        <v>0</v>
      </c>
      <c r="AV851" s="10">
        <v>0</v>
      </c>
      <c r="AW851" s="10">
        <v>0</v>
      </c>
    </row>
    <row r="852" spans="1:49" s="16" customFormat="1" ht="12.75">
      <c r="A852" s="7" t="s">
        <v>445</v>
      </c>
      <c r="B852" s="4" t="s">
        <v>37</v>
      </c>
      <c r="C852" s="20" t="s">
        <v>83</v>
      </c>
      <c r="D852" s="4">
        <v>264</v>
      </c>
      <c r="E852" s="8">
        <v>77.6</v>
      </c>
      <c r="F852" s="8">
        <v>40</v>
      </c>
      <c r="G852" s="4">
        <v>0</v>
      </c>
      <c r="H852" s="7">
        <v>0</v>
      </c>
      <c r="I852" s="14">
        <v>11.9</v>
      </c>
      <c r="J852" s="7">
        <v>0</v>
      </c>
      <c r="K852" s="7">
        <v>0</v>
      </c>
      <c r="L852" s="11">
        <v>0.96</v>
      </c>
      <c r="M852" s="10">
        <v>1.73</v>
      </c>
      <c r="N852" s="7">
        <v>0</v>
      </c>
      <c r="O852" s="7">
        <v>0</v>
      </c>
      <c r="P852" s="10">
        <v>0</v>
      </c>
      <c r="Q852" s="25">
        <v>2.91</v>
      </c>
      <c r="R852" s="26">
        <v>3</v>
      </c>
      <c r="S852" s="27">
        <v>1.6875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3.45</v>
      </c>
      <c r="Z852" s="9">
        <v>0</v>
      </c>
      <c r="AA852" s="8">
        <v>35.6</v>
      </c>
      <c r="AB852" s="9">
        <v>0</v>
      </c>
      <c r="AC852" s="9">
        <v>0</v>
      </c>
      <c r="AD852" s="4">
        <v>19400</v>
      </c>
      <c r="AE852" s="4">
        <v>1130</v>
      </c>
      <c r="AF852" s="4">
        <v>971</v>
      </c>
      <c r="AG852" s="8">
        <v>15.8</v>
      </c>
      <c r="AH852" s="4">
        <v>493</v>
      </c>
      <c r="AI852" s="4">
        <v>132</v>
      </c>
      <c r="AJ852" s="8">
        <v>82.6</v>
      </c>
      <c r="AK852" s="9">
        <v>2.52</v>
      </c>
      <c r="AL852" s="10">
        <v>0</v>
      </c>
      <c r="AM852" s="8">
        <v>56.1</v>
      </c>
      <c r="AN852" s="4">
        <v>181000</v>
      </c>
      <c r="AO852" s="10">
        <v>0</v>
      </c>
      <c r="AP852" s="7">
        <v>114</v>
      </c>
      <c r="AQ852" s="7">
        <v>589</v>
      </c>
      <c r="AR852" s="7">
        <v>182</v>
      </c>
      <c r="AS852" s="7">
        <v>555</v>
      </c>
      <c r="AT852" s="10">
        <v>0</v>
      </c>
      <c r="AU852" s="10">
        <v>0</v>
      </c>
      <c r="AV852" s="10">
        <v>0</v>
      </c>
      <c r="AW852" s="10">
        <v>0</v>
      </c>
    </row>
    <row r="853" spans="1:49" s="16" customFormat="1" ht="12.75">
      <c r="A853" s="7" t="s">
        <v>446</v>
      </c>
      <c r="B853" s="7" t="s">
        <v>37</v>
      </c>
      <c r="C853" s="20" t="s">
        <v>83</v>
      </c>
      <c r="D853" s="7">
        <v>277</v>
      </c>
      <c r="E853" s="14">
        <v>81.4</v>
      </c>
      <c r="F853" s="14">
        <v>39.7</v>
      </c>
      <c r="G853" s="7">
        <v>0</v>
      </c>
      <c r="H853" s="7">
        <v>0</v>
      </c>
      <c r="I853" s="14">
        <v>15.8</v>
      </c>
      <c r="J853" s="7">
        <v>0</v>
      </c>
      <c r="K853" s="7">
        <v>0</v>
      </c>
      <c r="L853" s="11">
        <v>0.83</v>
      </c>
      <c r="M853" s="10">
        <v>1.58</v>
      </c>
      <c r="N853" s="7">
        <v>0</v>
      </c>
      <c r="O853" s="7">
        <v>0</v>
      </c>
      <c r="P853" s="10">
        <v>0</v>
      </c>
      <c r="Q853" s="25">
        <v>2.76</v>
      </c>
      <c r="R853" s="26">
        <v>2.875</v>
      </c>
      <c r="S853" s="27">
        <v>1.625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5.03</v>
      </c>
      <c r="Z853" s="10">
        <v>0</v>
      </c>
      <c r="AA853" s="14">
        <v>41.2</v>
      </c>
      <c r="AB853" s="10">
        <v>0</v>
      </c>
      <c r="AC853" s="10">
        <v>0</v>
      </c>
      <c r="AD853" s="7">
        <v>21900</v>
      </c>
      <c r="AE853" s="7">
        <v>1250</v>
      </c>
      <c r="AF853" s="7">
        <v>1100</v>
      </c>
      <c r="AG853" s="14">
        <v>16.4</v>
      </c>
      <c r="AH853" s="7">
        <v>1040</v>
      </c>
      <c r="AI853" s="7">
        <v>204</v>
      </c>
      <c r="AJ853" s="7">
        <v>132</v>
      </c>
      <c r="AK853" s="10">
        <v>3.58</v>
      </c>
      <c r="AL853" s="10">
        <v>0</v>
      </c>
      <c r="AM853" s="14">
        <v>51.5</v>
      </c>
      <c r="AN853" s="7">
        <v>379000</v>
      </c>
      <c r="AO853" s="10">
        <v>0</v>
      </c>
      <c r="AP853" s="7">
        <v>151</v>
      </c>
      <c r="AQ853" s="7">
        <v>940</v>
      </c>
      <c r="AR853" s="7">
        <v>225</v>
      </c>
      <c r="AS853" s="7">
        <v>614</v>
      </c>
      <c r="AT853" s="10">
        <v>0</v>
      </c>
      <c r="AU853" s="10">
        <v>0</v>
      </c>
      <c r="AV853" s="10">
        <v>0</v>
      </c>
      <c r="AW853" s="10">
        <v>0</v>
      </c>
    </row>
    <row r="854" spans="1:49" s="16" customFormat="1" ht="12.75">
      <c r="A854" s="7" t="s">
        <v>447</v>
      </c>
      <c r="B854" s="4" t="s">
        <v>37</v>
      </c>
      <c r="C854" s="20" t="s">
        <v>83</v>
      </c>
      <c r="D854" s="4">
        <v>278</v>
      </c>
      <c r="E854" s="8">
        <v>82</v>
      </c>
      <c r="F854" s="8">
        <v>40.2</v>
      </c>
      <c r="G854" s="4">
        <v>0</v>
      </c>
      <c r="H854" s="7">
        <v>0</v>
      </c>
      <c r="I854" s="14">
        <v>12</v>
      </c>
      <c r="J854" s="7">
        <v>0</v>
      </c>
      <c r="K854" s="7">
        <v>0</v>
      </c>
      <c r="L854" s="10">
        <v>1.03</v>
      </c>
      <c r="M854" s="10">
        <v>1.81</v>
      </c>
      <c r="N854" s="7">
        <v>0</v>
      </c>
      <c r="O854" s="7">
        <v>0</v>
      </c>
      <c r="P854" s="10">
        <v>0</v>
      </c>
      <c r="Q854" s="25">
        <v>2.99</v>
      </c>
      <c r="R854" s="26">
        <v>3.0625</v>
      </c>
      <c r="S854" s="27">
        <v>1.75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3.31</v>
      </c>
      <c r="Z854" s="9">
        <v>0</v>
      </c>
      <c r="AA854" s="8">
        <v>33.3</v>
      </c>
      <c r="AB854" s="9">
        <v>0</v>
      </c>
      <c r="AC854" s="9">
        <v>0</v>
      </c>
      <c r="AD854" s="4">
        <v>20500</v>
      </c>
      <c r="AE854" s="4">
        <v>1190</v>
      </c>
      <c r="AF854" s="4">
        <v>1020</v>
      </c>
      <c r="AG854" s="8">
        <v>15.8</v>
      </c>
      <c r="AH854" s="4">
        <v>521</v>
      </c>
      <c r="AI854" s="4">
        <v>140</v>
      </c>
      <c r="AJ854" s="8">
        <v>87.1</v>
      </c>
      <c r="AK854" s="9">
        <v>2.52</v>
      </c>
      <c r="AL854" s="10">
        <v>0</v>
      </c>
      <c r="AM854" s="8">
        <v>65</v>
      </c>
      <c r="AN854" s="4">
        <v>192000</v>
      </c>
      <c r="AO854" s="10">
        <v>0</v>
      </c>
      <c r="AP854" s="7">
        <v>115</v>
      </c>
      <c r="AQ854" s="7">
        <v>622</v>
      </c>
      <c r="AR854" s="7">
        <v>190</v>
      </c>
      <c r="AS854" s="7">
        <v>587</v>
      </c>
      <c r="AT854" s="10">
        <v>0</v>
      </c>
      <c r="AU854" s="10">
        <v>0</v>
      </c>
      <c r="AV854" s="10">
        <v>0</v>
      </c>
      <c r="AW854" s="10">
        <v>0</v>
      </c>
    </row>
    <row r="855" spans="1:49" s="16" customFormat="1" ht="12.75">
      <c r="A855" s="7" t="s">
        <v>448</v>
      </c>
      <c r="B855" s="7" t="s">
        <v>37</v>
      </c>
      <c r="C855" s="20" t="s">
        <v>83</v>
      </c>
      <c r="D855" s="7">
        <v>294</v>
      </c>
      <c r="E855" s="14">
        <v>86.3</v>
      </c>
      <c r="F855" s="14">
        <v>40.4</v>
      </c>
      <c r="G855" s="7">
        <v>0</v>
      </c>
      <c r="H855" s="7">
        <v>0</v>
      </c>
      <c r="I855" s="14">
        <v>12</v>
      </c>
      <c r="J855" s="7">
        <v>0</v>
      </c>
      <c r="K855" s="7">
        <v>0</v>
      </c>
      <c r="L855" s="10">
        <v>1.06</v>
      </c>
      <c r="M855" s="10">
        <v>1.93</v>
      </c>
      <c r="N855" s="7">
        <v>0</v>
      </c>
      <c r="O855" s="7">
        <v>0</v>
      </c>
      <c r="P855" s="10">
        <v>0</v>
      </c>
      <c r="Q855" s="25">
        <v>3.11</v>
      </c>
      <c r="R855" s="26">
        <v>3.1875</v>
      </c>
      <c r="S855" s="27">
        <v>1.75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3.11</v>
      </c>
      <c r="Z855" s="10">
        <v>0</v>
      </c>
      <c r="AA855" s="14">
        <v>32.2</v>
      </c>
      <c r="AB855" s="10">
        <v>0</v>
      </c>
      <c r="AC855" s="10">
        <v>0</v>
      </c>
      <c r="AD855" s="7">
        <v>21900</v>
      </c>
      <c r="AE855" s="30">
        <v>1270</v>
      </c>
      <c r="AF855" s="7">
        <v>1080</v>
      </c>
      <c r="AG855" s="14">
        <v>15.9</v>
      </c>
      <c r="AH855" s="7">
        <v>562</v>
      </c>
      <c r="AI855" s="7">
        <v>150</v>
      </c>
      <c r="AJ855" s="14">
        <v>93.5</v>
      </c>
      <c r="AK855" s="10">
        <v>2.55</v>
      </c>
      <c r="AL855" s="10">
        <v>0</v>
      </c>
      <c r="AM855" s="14">
        <v>76.6</v>
      </c>
      <c r="AN855" s="7">
        <v>208000</v>
      </c>
      <c r="AO855" s="10">
        <v>0</v>
      </c>
      <c r="AP855" s="7">
        <v>115</v>
      </c>
      <c r="AQ855" s="7">
        <v>668</v>
      </c>
      <c r="AR855" s="7">
        <v>203</v>
      </c>
      <c r="AS855" s="7">
        <v>622</v>
      </c>
      <c r="AT855" s="10">
        <v>0</v>
      </c>
      <c r="AU855" s="10">
        <v>0</v>
      </c>
      <c r="AV855" s="10">
        <v>0</v>
      </c>
      <c r="AW855" s="10">
        <v>0</v>
      </c>
    </row>
    <row r="856" spans="1:49" s="16" customFormat="1" ht="12.75">
      <c r="A856" s="7" t="s">
        <v>449</v>
      </c>
      <c r="B856" s="7" t="s">
        <v>37</v>
      </c>
      <c r="C856" s="20" t="s">
        <v>83</v>
      </c>
      <c r="D856" s="7">
        <v>297</v>
      </c>
      <c r="E856" s="14">
        <v>87.4</v>
      </c>
      <c r="F856" s="14">
        <v>39.8</v>
      </c>
      <c r="G856" s="7">
        <v>0</v>
      </c>
      <c r="H856" s="7">
        <v>0</v>
      </c>
      <c r="I856" s="14">
        <v>15.8</v>
      </c>
      <c r="J856" s="7">
        <v>0</v>
      </c>
      <c r="K856" s="7">
        <v>0</v>
      </c>
      <c r="L856" s="11">
        <v>0.93</v>
      </c>
      <c r="M856" s="10">
        <v>1.65</v>
      </c>
      <c r="N856" s="7">
        <v>0</v>
      </c>
      <c r="O856" s="7">
        <v>0</v>
      </c>
      <c r="P856" s="10">
        <v>0</v>
      </c>
      <c r="Q856" s="25">
        <v>2.83</v>
      </c>
      <c r="R856" s="26">
        <v>2.9375</v>
      </c>
      <c r="S856" s="27">
        <v>1.6875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4.8</v>
      </c>
      <c r="Z856" s="10">
        <v>0</v>
      </c>
      <c r="AA856" s="14">
        <v>36.8</v>
      </c>
      <c r="AB856" s="10">
        <v>0</v>
      </c>
      <c r="AC856" s="10">
        <v>0</v>
      </c>
      <c r="AD856" s="7">
        <v>23200</v>
      </c>
      <c r="AE856" s="7">
        <v>1330</v>
      </c>
      <c r="AF856" s="7">
        <v>1170</v>
      </c>
      <c r="AG856" s="14">
        <v>16.3</v>
      </c>
      <c r="AH856" s="7">
        <v>1090</v>
      </c>
      <c r="AI856" s="7">
        <v>215</v>
      </c>
      <c r="AJ856" s="7">
        <v>138</v>
      </c>
      <c r="AK856" s="10">
        <v>3.54</v>
      </c>
      <c r="AL856" s="10">
        <v>0</v>
      </c>
      <c r="AM856" s="14">
        <v>61.2</v>
      </c>
      <c r="AN856" s="7">
        <v>399000</v>
      </c>
      <c r="AO856" s="10">
        <v>0</v>
      </c>
      <c r="AP856" s="7">
        <v>151</v>
      </c>
      <c r="AQ856" s="7">
        <v>982</v>
      </c>
      <c r="AR856" s="7">
        <v>234</v>
      </c>
      <c r="AS856" s="7">
        <v>652</v>
      </c>
      <c r="AT856" s="10">
        <v>0</v>
      </c>
      <c r="AU856" s="10">
        <v>0</v>
      </c>
      <c r="AV856" s="10">
        <v>0</v>
      </c>
      <c r="AW856" s="10">
        <v>0</v>
      </c>
    </row>
    <row r="857" spans="1:49" s="16" customFormat="1" ht="12.75">
      <c r="A857" s="7" t="s">
        <v>450</v>
      </c>
      <c r="B857" s="7" t="s">
        <v>37</v>
      </c>
      <c r="C857" s="20" t="s">
        <v>83</v>
      </c>
      <c r="D857" s="7">
        <v>324</v>
      </c>
      <c r="E857" s="14">
        <v>95.3</v>
      </c>
      <c r="F857" s="14">
        <v>40.2</v>
      </c>
      <c r="G857" s="7">
        <v>0</v>
      </c>
      <c r="H857" s="7">
        <v>0</v>
      </c>
      <c r="I857" s="14">
        <v>15.9</v>
      </c>
      <c r="J857" s="7">
        <v>0</v>
      </c>
      <c r="K857" s="7">
        <v>0</v>
      </c>
      <c r="L857" s="10">
        <v>1</v>
      </c>
      <c r="M857" s="10">
        <v>1.81</v>
      </c>
      <c r="N857" s="7">
        <v>0</v>
      </c>
      <c r="O857" s="7">
        <v>0</v>
      </c>
      <c r="P857" s="10">
        <v>0</v>
      </c>
      <c r="Q857" s="25">
        <v>2.99</v>
      </c>
      <c r="R857" s="26">
        <v>3.0625</v>
      </c>
      <c r="S857" s="27">
        <v>1.6875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4.4</v>
      </c>
      <c r="Z857" s="10">
        <v>0</v>
      </c>
      <c r="AA857" s="14">
        <v>34.2</v>
      </c>
      <c r="AB857" s="10">
        <v>0</v>
      </c>
      <c r="AC857" s="10">
        <v>0</v>
      </c>
      <c r="AD857" s="7">
        <v>25600</v>
      </c>
      <c r="AE857" s="7">
        <v>1460</v>
      </c>
      <c r="AF857" s="7">
        <v>1280</v>
      </c>
      <c r="AG857" s="14">
        <v>16.4</v>
      </c>
      <c r="AH857" s="7">
        <v>1220</v>
      </c>
      <c r="AI857" s="7">
        <v>239</v>
      </c>
      <c r="AJ857" s="7">
        <v>153</v>
      </c>
      <c r="AK857" s="10">
        <v>3.58</v>
      </c>
      <c r="AL857" s="10">
        <v>0</v>
      </c>
      <c r="AM857" s="14">
        <v>79.4</v>
      </c>
      <c r="AN857" s="7">
        <v>448000</v>
      </c>
      <c r="AO857" s="10">
        <v>0</v>
      </c>
      <c r="AP857" s="7">
        <v>153</v>
      </c>
      <c r="AQ857" s="7">
        <v>1100</v>
      </c>
      <c r="AR857" s="7">
        <v>259</v>
      </c>
      <c r="AS857" s="7">
        <v>720</v>
      </c>
      <c r="AT857" s="10">
        <v>0</v>
      </c>
      <c r="AU857" s="10">
        <v>0</v>
      </c>
      <c r="AV857" s="10">
        <v>0</v>
      </c>
      <c r="AW857" s="10">
        <v>0</v>
      </c>
    </row>
    <row r="858" spans="1:49" s="16" customFormat="1" ht="12.75">
      <c r="A858" s="7" t="s">
        <v>451</v>
      </c>
      <c r="B858" s="7" t="s">
        <v>37</v>
      </c>
      <c r="C858" s="20" t="s">
        <v>46</v>
      </c>
      <c r="D858" s="7">
        <v>327</v>
      </c>
      <c r="E858" s="14">
        <v>96</v>
      </c>
      <c r="F858" s="14">
        <v>40.8</v>
      </c>
      <c r="G858" s="7">
        <v>0</v>
      </c>
      <c r="H858" s="7">
        <v>0</v>
      </c>
      <c r="I858" s="14">
        <v>12.1</v>
      </c>
      <c r="J858" s="7">
        <v>0</v>
      </c>
      <c r="K858" s="7">
        <v>0</v>
      </c>
      <c r="L858" s="10">
        <v>1.18</v>
      </c>
      <c r="M858" s="10">
        <v>2.13</v>
      </c>
      <c r="N858" s="7">
        <v>0</v>
      </c>
      <c r="O858" s="7">
        <v>0</v>
      </c>
      <c r="P858" s="10">
        <v>0</v>
      </c>
      <c r="Q858" s="25">
        <v>3.31</v>
      </c>
      <c r="R858" s="26">
        <v>3.375</v>
      </c>
      <c r="S858" s="27">
        <v>1.8125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2.85</v>
      </c>
      <c r="Z858" s="10">
        <v>0</v>
      </c>
      <c r="AA858" s="14">
        <v>29</v>
      </c>
      <c r="AB858" s="10">
        <v>0</v>
      </c>
      <c r="AC858" s="10">
        <v>0</v>
      </c>
      <c r="AD858" s="7">
        <v>24500</v>
      </c>
      <c r="AE858" s="7">
        <v>1410</v>
      </c>
      <c r="AF858" s="7">
        <v>1200</v>
      </c>
      <c r="AG858" s="14">
        <v>16</v>
      </c>
      <c r="AH858" s="7">
        <v>640</v>
      </c>
      <c r="AI858" s="7">
        <v>170</v>
      </c>
      <c r="AJ858" s="7">
        <v>105</v>
      </c>
      <c r="AK858" s="10">
        <v>2.58</v>
      </c>
      <c r="AL858" s="10">
        <v>0</v>
      </c>
      <c r="AM858" s="7">
        <v>103</v>
      </c>
      <c r="AN858" s="7">
        <v>239000</v>
      </c>
      <c r="AO858" s="10">
        <v>0</v>
      </c>
      <c r="AP858" s="7">
        <v>117</v>
      </c>
      <c r="AQ858" s="7">
        <v>754</v>
      </c>
      <c r="AR858" s="7">
        <v>225</v>
      </c>
      <c r="AS858" s="7">
        <v>695</v>
      </c>
      <c r="AT858" s="10">
        <v>0</v>
      </c>
      <c r="AU858" s="10">
        <v>0</v>
      </c>
      <c r="AV858" s="10">
        <v>0</v>
      </c>
      <c r="AW858" s="10">
        <v>0</v>
      </c>
    </row>
    <row r="859" spans="1:49" s="16" customFormat="1" ht="12.75">
      <c r="A859" s="7" t="s">
        <v>452</v>
      </c>
      <c r="B859" s="7" t="s">
        <v>37</v>
      </c>
      <c r="C859" s="20" t="s">
        <v>46</v>
      </c>
      <c r="D859" s="7">
        <v>331</v>
      </c>
      <c r="E859" s="14">
        <v>97.5</v>
      </c>
      <c r="F859" s="14">
        <v>40.8</v>
      </c>
      <c r="G859" s="7">
        <v>0</v>
      </c>
      <c r="H859" s="7">
        <v>0</v>
      </c>
      <c r="I859" s="14">
        <v>12.2</v>
      </c>
      <c r="J859" s="7">
        <v>0</v>
      </c>
      <c r="K859" s="7">
        <v>0</v>
      </c>
      <c r="L859" s="10">
        <v>1.22</v>
      </c>
      <c r="M859" s="10">
        <v>2.13</v>
      </c>
      <c r="N859" s="7">
        <v>0</v>
      </c>
      <c r="O859" s="7">
        <v>0</v>
      </c>
      <c r="P859" s="10">
        <v>0</v>
      </c>
      <c r="Q859" s="25">
        <v>3.31</v>
      </c>
      <c r="R859" s="26">
        <v>3.375</v>
      </c>
      <c r="S859" s="27">
        <v>1.8125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2.86</v>
      </c>
      <c r="Z859" s="10">
        <v>0</v>
      </c>
      <c r="AA859" s="14">
        <v>28</v>
      </c>
      <c r="AB859" s="10">
        <v>0</v>
      </c>
      <c r="AC859" s="10">
        <v>0</v>
      </c>
      <c r="AD859" s="7">
        <v>24700</v>
      </c>
      <c r="AE859" s="7">
        <v>1430</v>
      </c>
      <c r="AF859" s="7">
        <v>1210</v>
      </c>
      <c r="AG859" s="14">
        <v>15.9</v>
      </c>
      <c r="AH859" s="7">
        <v>644</v>
      </c>
      <c r="AI859" s="7">
        <v>172</v>
      </c>
      <c r="AJ859" s="7">
        <v>106</v>
      </c>
      <c r="AK859" s="10">
        <v>2.57</v>
      </c>
      <c r="AL859" s="10">
        <v>0</v>
      </c>
      <c r="AM859" s="7">
        <v>105</v>
      </c>
      <c r="AN859" s="7">
        <v>241000</v>
      </c>
      <c r="AO859" s="10">
        <v>0</v>
      </c>
      <c r="AP859" s="7">
        <v>118</v>
      </c>
      <c r="AQ859" s="7">
        <v>766</v>
      </c>
      <c r="AR859" s="7">
        <v>226</v>
      </c>
      <c r="AS859" s="7">
        <v>706</v>
      </c>
      <c r="AT859" s="10">
        <v>0</v>
      </c>
      <c r="AU859" s="10">
        <v>0</v>
      </c>
      <c r="AV859" s="10">
        <v>0</v>
      </c>
      <c r="AW859" s="10">
        <v>0</v>
      </c>
    </row>
    <row r="860" spans="1:49" s="16" customFormat="1" ht="12.75">
      <c r="A860" s="7" t="s">
        <v>453</v>
      </c>
      <c r="B860" s="7" t="s">
        <v>37</v>
      </c>
      <c r="C860" s="20" t="s">
        <v>46</v>
      </c>
      <c r="D860" s="7">
        <v>362</v>
      </c>
      <c r="E860" s="7">
        <v>107</v>
      </c>
      <c r="F860" s="14">
        <v>40.6</v>
      </c>
      <c r="G860" s="7">
        <v>0</v>
      </c>
      <c r="H860" s="7">
        <v>0</v>
      </c>
      <c r="I860" s="14">
        <v>16</v>
      </c>
      <c r="J860" s="7">
        <v>0</v>
      </c>
      <c r="K860" s="7">
        <v>0</v>
      </c>
      <c r="L860" s="10">
        <v>1.12</v>
      </c>
      <c r="M860" s="10">
        <v>2.01</v>
      </c>
      <c r="N860" s="7">
        <v>0</v>
      </c>
      <c r="O860" s="7">
        <v>0</v>
      </c>
      <c r="P860" s="10">
        <v>0</v>
      </c>
      <c r="Q860" s="25">
        <v>3.19</v>
      </c>
      <c r="R860" s="26">
        <v>3.25</v>
      </c>
      <c r="S860" s="27">
        <v>1.75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3.99</v>
      </c>
      <c r="Z860" s="10">
        <v>0</v>
      </c>
      <c r="AA860" s="14">
        <v>30.5</v>
      </c>
      <c r="AB860" s="10">
        <v>0</v>
      </c>
      <c r="AC860" s="10">
        <v>0</v>
      </c>
      <c r="AD860" s="7">
        <v>28900</v>
      </c>
      <c r="AE860" s="7">
        <v>1640</v>
      </c>
      <c r="AF860" s="7">
        <v>1420</v>
      </c>
      <c r="AG860" s="14">
        <v>16.5</v>
      </c>
      <c r="AH860" s="7">
        <v>1380</v>
      </c>
      <c r="AI860" s="7">
        <v>270</v>
      </c>
      <c r="AJ860" s="7">
        <v>173</v>
      </c>
      <c r="AK860" s="10">
        <v>3.6</v>
      </c>
      <c r="AL860" s="10">
        <v>0</v>
      </c>
      <c r="AM860" s="7">
        <v>109</v>
      </c>
      <c r="AN860" s="7">
        <v>513000</v>
      </c>
      <c r="AO860" s="10">
        <v>0</v>
      </c>
      <c r="AP860" s="7">
        <v>154</v>
      </c>
      <c r="AQ860" s="7">
        <v>1240</v>
      </c>
      <c r="AR860" s="7">
        <v>289</v>
      </c>
      <c r="AS860" s="7">
        <v>808</v>
      </c>
      <c r="AT860" s="10">
        <v>0</v>
      </c>
      <c r="AU860" s="10">
        <v>0</v>
      </c>
      <c r="AV860" s="10">
        <v>0</v>
      </c>
      <c r="AW860" s="10">
        <v>0</v>
      </c>
    </row>
    <row r="861" spans="1:49" s="16" customFormat="1" ht="12.75">
      <c r="A861" s="7" t="s">
        <v>454</v>
      </c>
      <c r="B861" s="7" t="s">
        <v>37</v>
      </c>
      <c r="C861" s="20" t="s">
        <v>46</v>
      </c>
      <c r="D861" s="7">
        <v>372</v>
      </c>
      <c r="E861" s="7">
        <v>109</v>
      </c>
      <c r="F861" s="14">
        <v>40.6</v>
      </c>
      <c r="G861" s="7">
        <v>0</v>
      </c>
      <c r="H861" s="7">
        <v>0</v>
      </c>
      <c r="I861" s="14">
        <v>16.1</v>
      </c>
      <c r="J861" s="7">
        <v>0</v>
      </c>
      <c r="K861" s="7">
        <v>0</v>
      </c>
      <c r="L861" s="10">
        <v>1.16</v>
      </c>
      <c r="M861" s="10">
        <v>2.05</v>
      </c>
      <c r="N861" s="7">
        <v>0</v>
      </c>
      <c r="O861" s="7">
        <v>0</v>
      </c>
      <c r="P861" s="10">
        <v>0</v>
      </c>
      <c r="Q861" s="25">
        <v>3.23</v>
      </c>
      <c r="R861" s="26">
        <v>3.3125</v>
      </c>
      <c r="S861" s="27">
        <v>1.8125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3.93</v>
      </c>
      <c r="Z861" s="10">
        <v>0</v>
      </c>
      <c r="AA861" s="14">
        <v>29.5</v>
      </c>
      <c r="AB861" s="10">
        <v>0</v>
      </c>
      <c r="AC861" s="10">
        <v>0</v>
      </c>
      <c r="AD861" s="7">
        <v>29600</v>
      </c>
      <c r="AE861" s="7">
        <v>1680</v>
      </c>
      <c r="AF861" s="7">
        <v>1460</v>
      </c>
      <c r="AG861" s="14">
        <v>16.5</v>
      </c>
      <c r="AH861" s="7">
        <v>1420</v>
      </c>
      <c r="AI861" s="7">
        <v>277</v>
      </c>
      <c r="AJ861" s="7">
        <v>177</v>
      </c>
      <c r="AK861" s="10">
        <v>3.6</v>
      </c>
      <c r="AL861" s="10">
        <v>0</v>
      </c>
      <c r="AM861" s="7">
        <v>116</v>
      </c>
      <c r="AN861" s="7">
        <v>528000</v>
      </c>
      <c r="AO861" s="10">
        <v>0</v>
      </c>
      <c r="AP861" s="7">
        <v>155</v>
      </c>
      <c r="AQ861" s="7">
        <v>1280</v>
      </c>
      <c r="AR861" s="7">
        <v>295</v>
      </c>
      <c r="AS861" s="7">
        <v>829</v>
      </c>
      <c r="AT861" s="10">
        <v>0</v>
      </c>
      <c r="AU861" s="10">
        <v>0</v>
      </c>
      <c r="AV861" s="10">
        <v>0</v>
      </c>
      <c r="AW861" s="10">
        <v>0</v>
      </c>
    </row>
    <row r="862" spans="1:49" s="16" customFormat="1" ht="12.75">
      <c r="A862" s="7" t="s">
        <v>455</v>
      </c>
      <c r="B862" s="7" t="s">
        <v>37</v>
      </c>
      <c r="C862" s="20" t="s">
        <v>46</v>
      </c>
      <c r="D862" s="7">
        <v>392</v>
      </c>
      <c r="E862" s="7">
        <v>115</v>
      </c>
      <c r="F862" s="14">
        <v>41.6</v>
      </c>
      <c r="G862" s="7">
        <v>0</v>
      </c>
      <c r="H862" s="7">
        <v>0</v>
      </c>
      <c r="I862" s="14">
        <v>12.4</v>
      </c>
      <c r="J862" s="7">
        <v>0</v>
      </c>
      <c r="K862" s="7">
        <v>0</v>
      </c>
      <c r="L862" s="10">
        <v>1.42</v>
      </c>
      <c r="M862" s="10">
        <v>2.52</v>
      </c>
      <c r="N862" s="7">
        <v>0</v>
      </c>
      <c r="O862" s="7">
        <v>0</v>
      </c>
      <c r="P862" s="10">
        <v>0</v>
      </c>
      <c r="Q862" s="25">
        <v>3.7</v>
      </c>
      <c r="R862" s="26">
        <v>3.8125</v>
      </c>
      <c r="S862" s="27">
        <v>1.9375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2.45</v>
      </c>
      <c r="Z862" s="10">
        <v>0</v>
      </c>
      <c r="AA862" s="14">
        <v>24.1</v>
      </c>
      <c r="AB862" s="10">
        <v>0</v>
      </c>
      <c r="AC862" s="10">
        <v>0</v>
      </c>
      <c r="AD862" s="7">
        <v>29900</v>
      </c>
      <c r="AE862" s="7">
        <v>1710</v>
      </c>
      <c r="AF862" s="7">
        <v>1440</v>
      </c>
      <c r="AG862" s="14">
        <v>16.1</v>
      </c>
      <c r="AH862" s="7">
        <v>803</v>
      </c>
      <c r="AI862" s="7">
        <v>212</v>
      </c>
      <c r="AJ862" s="7">
        <v>130</v>
      </c>
      <c r="AK862" s="10">
        <v>2.64</v>
      </c>
      <c r="AL862" s="10">
        <v>0</v>
      </c>
      <c r="AM862" s="7">
        <v>172</v>
      </c>
      <c r="AN862" s="7">
        <v>306000</v>
      </c>
      <c r="AO862" s="10">
        <v>0</v>
      </c>
      <c r="AP862" s="7">
        <v>121</v>
      </c>
      <c r="AQ862" s="7">
        <v>946</v>
      </c>
      <c r="AR862" s="7">
        <v>270</v>
      </c>
      <c r="AS862" s="7">
        <v>848</v>
      </c>
      <c r="AT862" s="10">
        <v>0</v>
      </c>
      <c r="AU862" s="10">
        <v>0</v>
      </c>
      <c r="AV862" s="10">
        <v>0</v>
      </c>
      <c r="AW862" s="10">
        <v>0</v>
      </c>
    </row>
    <row r="863" spans="1:49" s="16" customFormat="1" ht="12.75">
      <c r="A863" s="7" t="s">
        <v>456</v>
      </c>
      <c r="B863" s="7" t="s">
        <v>37</v>
      </c>
      <c r="C863" s="20" t="s">
        <v>46</v>
      </c>
      <c r="D863" s="7">
        <v>397</v>
      </c>
      <c r="E863" s="7">
        <v>117</v>
      </c>
      <c r="F863" s="14">
        <v>41</v>
      </c>
      <c r="G863" s="7">
        <v>0</v>
      </c>
      <c r="H863" s="7">
        <v>0</v>
      </c>
      <c r="I863" s="14">
        <v>16.1</v>
      </c>
      <c r="J863" s="7">
        <v>0</v>
      </c>
      <c r="K863" s="7">
        <v>0</v>
      </c>
      <c r="L863" s="10">
        <v>1.22</v>
      </c>
      <c r="M863" s="10">
        <v>2.2</v>
      </c>
      <c r="N863" s="7">
        <v>0</v>
      </c>
      <c r="O863" s="7">
        <v>0</v>
      </c>
      <c r="P863" s="10">
        <v>0</v>
      </c>
      <c r="Q863" s="25">
        <v>3.38</v>
      </c>
      <c r="R863" s="26">
        <v>3.5</v>
      </c>
      <c r="S863" s="27">
        <v>1.8125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3.66</v>
      </c>
      <c r="Z863" s="10">
        <v>0</v>
      </c>
      <c r="AA863" s="14">
        <v>28</v>
      </c>
      <c r="AB863" s="10">
        <v>0</v>
      </c>
      <c r="AC863" s="10">
        <v>0</v>
      </c>
      <c r="AD863" s="7">
        <v>32000</v>
      </c>
      <c r="AE863" s="7">
        <v>1800</v>
      </c>
      <c r="AF863" s="7">
        <v>1560</v>
      </c>
      <c r="AG863" s="14">
        <v>16.6</v>
      </c>
      <c r="AH863" s="7">
        <v>1540</v>
      </c>
      <c r="AI863" s="7">
        <v>300</v>
      </c>
      <c r="AJ863" s="7">
        <v>191</v>
      </c>
      <c r="AK863" s="10">
        <v>3.64</v>
      </c>
      <c r="AL863" s="10">
        <v>0</v>
      </c>
      <c r="AM863" s="7">
        <v>142</v>
      </c>
      <c r="AN863" s="7">
        <v>579000</v>
      </c>
      <c r="AO863" s="10">
        <v>0</v>
      </c>
      <c r="AP863" s="7">
        <v>156</v>
      </c>
      <c r="AQ863" s="7">
        <v>1380</v>
      </c>
      <c r="AR863" s="7">
        <v>318</v>
      </c>
      <c r="AS863" s="7">
        <v>891</v>
      </c>
      <c r="AT863" s="10">
        <v>0</v>
      </c>
      <c r="AU863" s="10">
        <v>0</v>
      </c>
      <c r="AV863" s="10">
        <v>0</v>
      </c>
      <c r="AW863" s="10">
        <v>0</v>
      </c>
    </row>
    <row r="864" spans="1:49" s="16" customFormat="1" ht="12.75">
      <c r="A864" s="7" t="s">
        <v>457</v>
      </c>
      <c r="B864" s="7" t="s">
        <v>37</v>
      </c>
      <c r="C864" s="20" t="s">
        <v>46</v>
      </c>
      <c r="D864" s="7">
        <v>431</v>
      </c>
      <c r="E864" s="7">
        <v>127</v>
      </c>
      <c r="F864" s="14">
        <v>41.3</v>
      </c>
      <c r="G864" s="7">
        <v>0</v>
      </c>
      <c r="H864" s="7">
        <v>0</v>
      </c>
      <c r="I864" s="14">
        <v>16.2</v>
      </c>
      <c r="J864" s="7">
        <v>0</v>
      </c>
      <c r="K864" s="7">
        <v>0</v>
      </c>
      <c r="L864" s="10">
        <v>1.34</v>
      </c>
      <c r="M864" s="10">
        <v>2.36</v>
      </c>
      <c r="N864" s="7">
        <v>0</v>
      </c>
      <c r="O864" s="7">
        <v>0</v>
      </c>
      <c r="P864" s="10">
        <v>0</v>
      </c>
      <c r="Q864" s="25">
        <v>3.54</v>
      </c>
      <c r="R864" s="26">
        <v>3.625</v>
      </c>
      <c r="S864" s="27">
        <v>1.875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3.44</v>
      </c>
      <c r="Z864" s="10">
        <v>0</v>
      </c>
      <c r="AA864" s="14">
        <v>25.5</v>
      </c>
      <c r="AB864" s="10">
        <v>0</v>
      </c>
      <c r="AC864" s="10">
        <v>0</v>
      </c>
      <c r="AD864" s="7">
        <v>34800</v>
      </c>
      <c r="AE864" s="7">
        <v>1960</v>
      </c>
      <c r="AF864" s="7">
        <v>1690</v>
      </c>
      <c r="AG864" s="14">
        <v>16.6</v>
      </c>
      <c r="AH864" s="7">
        <v>1690</v>
      </c>
      <c r="AI864" s="7">
        <v>328</v>
      </c>
      <c r="AJ864" s="7">
        <v>208</v>
      </c>
      <c r="AK864" s="10">
        <v>3.65</v>
      </c>
      <c r="AL864" s="10">
        <v>0</v>
      </c>
      <c r="AM864" s="7">
        <v>177</v>
      </c>
      <c r="AN864" s="7">
        <v>638000</v>
      </c>
      <c r="AO864" s="10">
        <v>0</v>
      </c>
      <c r="AP864" s="7">
        <v>158</v>
      </c>
      <c r="AQ864" s="7">
        <v>1510</v>
      </c>
      <c r="AR864" s="7">
        <v>341</v>
      </c>
      <c r="AS864" s="7">
        <v>969</v>
      </c>
      <c r="AT864" s="10">
        <v>0</v>
      </c>
      <c r="AU864" s="10">
        <v>0</v>
      </c>
      <c r="AV864" s="10">
        <v>0</v>
      </c>
      <c r="AW864" s="10">
        <v>0</v>
      </c>
    </row>
    <row r="865" spans="1:49" s="16" customFormat="1" ht="12.75">
      <c r="A865" s="7" t="s">
        <v>458</v>
      </c>
      <c r="B865" s="7" t="s">
        <v>37</v>
      </c>
      <c r="C865" s="20" t="s">
        <v>46</v>
      </c>
      <c r="D865" s="7">
        <v>503</v>
      </c>
      <c r="E865" s="7">
        <v>148</v>
      </c>
      <c r="F865" s="14">
        <v>42.1</v>
      </c>
      <c r="G865" s="7">
        <v>0</v>
      </c>
      <c r="H865" s="7">
        <v>0</v>
      </c>
      <c r="I865" s="14">
        <v>16.4</v>
      </c>
      <c r="J865" s="7">
        <v>0</v>
      </c>
      <c r="K865" s="7">
        <v>0</v>
      </c>
      <c r="L865" s="10">
        <v>1.54</v>
      </c>
      <c r="M865" s="10">
        <v>2.76</v>
      </c>
      <c r="N865" s="7">
        <v>0</v>
      </c>
      <c r="O865" s="7">
        <v>0</v>
      </c>
      <c r="P865" s="10">
        <v>0</v>
      </c>
      <c r="Q865" s="25">
        <v>3.94</v>
      </c>
      <c r="R865" s="26">
        <v>4</v>
      </c>
      <c r="S865" s="27">
        <v>2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2.98</v>
      </c>
      <c r="Z865" s="10">
        <v>0</v>
      </c>
      <c r="AA865" s="14">
        <v>22.3</v>
      </c>
      <c r="AB865" s="10">
        <v>0</v>
      </c>
      <c r="AC865" s="10">
        <v>0</v>
      </c>
      <c r="AD865" s="7">
        <v>41600</v>
      </c>
      <c r="AE865" s="7">
        <v>2320</v>
      </c>
      <c r="AF865" s="7">
        <v>1980</v>
      </c>
      <c r="AG865" s="14">
        <v>16.8</v>
      </c>
      <c r="AH865" s="7">
        <v>2040</v>
      </c>
      <c r="AI865" s="7">
        <v>394</v>
      </c>
      <c r="AJ865" s="7">
        <v>249</v>
      </c>
      <c r="AK865" s="10">
        <v>3.72</v>
      </c>
      <c r="AL865" s="10">
        <v>0</v>
      </c>
      <c r="AM865" s="7">
        <v>277</v>
      </c>
      <c r="AN865" s="7">
        <v>789000</v>
      </c>
      <c r="AO865" s="10">
        <v>0</v>
      </c>
      <c r="AP865" s="7">
        <v>161</v>
      </c>
      <c r="AQ865" s="7">
        <v>1830</v>
      </c>
      <c r="AR865" s="7">
        <v>403</v>
      </c>
      <c r="AS865" s="7">
        <v>1150</v>
      </c>
      <c r="AT865" s="10">
        <v>0</v>
      </c>
      <c r="AU865" s="10">
        <v>0</v>
      </c>
      <c r="AV865" s="10">
        <v>0</v>
      </c>
      <c r="AW865" s="10">
        <v>0</v>
      </c>
    </row>
    <row r="866" spans="1:49" s="16" customFormat="1" ht="12.75">
      <c r="A866" s="7" t="s">
        <v>459</v>
      </c>
      <c r="B866" s="7" t="s">
        <v>37</v>
      </c>
      <c r="C866" s="20" t="s">
        <v>46</v>
      </c>
      <c r="D866" s="7">
        <v>593</v>
      </c>
      <c r="E866" s="7">
        <v>174</v>
      </c>
      <c r="F866" s="14">
        <v>43</v>
      </c>
      <c r="G866" s="7">
        <v>0</v>
      </c>
      <c r="H866" s="7">
        <v>0</v>
      </c>
      <c r="I866" s="14">
        <v>16.7</v>
      </c>
      <c r="J866" s="7">
        <v>0</v>
      </c>
      <c r="K866" s="7">
        <v>0</v>
      </c>
      <c r="L866" s="10">
        <v>1.79</v>
      </c>
      <c r="M866" s="10">
        <v>3.23</v>
      </c>
      <c r="N866" s="7">
        <v>0</v>
      </c>
      <c r="O866" s="7">
        <v>0</v>
      </c>
      <c r="P866" s="10">
        <v>0</v>
      </c>
      <c r="Q866" s="25">
        <v>4.41</v>
      </c>
      <c r="R866" s="26">
        <v>4.5</v>
      </c>
      <c r="S866" s="27">
        <v>2.125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2.58</v>
      </c>
      <c r="Z866" s="10">
        <v>0</v>
      </c>
      <c r="AA866" s="14">
        <v>19.1</v>
      </c>
      <c r="AB866" s="10">
        <v>0</v>
      </c>
      <c r="AC866" s="10">
        <v>0</v>
      </c>
      <c r="AD866" s="7">
        <v>50400</v>
      </c>
      <c r="AE866" s="7">
        <v>2760</v>
      </c>
      <c r="AF866" s="7">
        <v>2340</v>
      </c>
      <c r="AG866" s="14">
        <v>17</v>
      </c>
      <c r="AH866" s="7">
        <v>2520</v>
      </c>
      <c r="AI866" s="7">
        <v>481</v>
      </c>
      <c r="AJ866" s="7">
        <v>302</v>
      </c>
      <c r="AK866" s="10">
        <v>3.8</v>
      </c>
      <c r="AL866" s="10">
        <v>0</v>
      </c>
      <c r="AM866" s="7">
        <v>445</v>
      </c>
      <c r="AN866" s="7">
        <v>997000</v>
      </c>
      <c r="AO866" s="10">
        <v>0</v>
      </c>
      <c r="AP866" s="7">
        <v>166</v>
      </c>
      <c r="AQ866" s="7">
        <v>2240</v>
      </c>
      <c r="AR866" s="7">
        <v>479</v>
      </c>
      <c r="AS866" s="7">
        <v>1370</v>
      </c>
      <c r="AT866" s="10">
        <v>0</v>
      </c>
      <c r="AU866" s="10">
        <v>0</v>
      </c>
      <c r="AV866" s="10">
        <v>0</v>
      </c>
      <c r="AW866" s="10">
        <v>0</v>
      </c>
    </row>
    <row r="867" spans="1:49" s="16" customFormat="1" ht="12.75">
      <c r="A867" s="7" t="s">
        <v>460</v>
      </c>
      <c r="B867" s="7" t="s">
        <v>37</v>
      </c>
      <c r="C867" s="20" t="s">
        <v>83</v>
      </c>
      <c r="D867" s="7">
        <v>230</v>
      </c>
      <c r="E867" s="14">
        <v>67.7</v>
      </c>
      <c r="F867" s="14">
        <v>42.9</v>
      </c>
      <c r="G867" s="7">
        <v>0</v>
      </c>
      <c r="H867" s="7">
        <v>0</v>
      </c>
      <c r="I867" s="14">
        <v>15.8</v>
      </c>
      <c r="J867" s="7">
        <v>0</v>
      </c>
      <c r="K867" s="7">
        <v>0</v>
      </c>
      <c r="L867" s="11">
        <v>0.71</v>
      </c>
      <c r="M867" s="10">
        <v>1.22</v>
      </c>
      <c r="N867" s="7">
        <v>0</v>
      </c>
      <c r="O867" s="7">
        <v>0</v>
      </c>
      <c r="P867" s="10">
        <v>0</v>
      </c>
      <c r="Q867" s="25">
        <v>2.01</v>
      </c>
      <c r="R867" s="26">
        <v>2.0625</v>
      </c>
      <c r="S867" s="27">
        <v>1.1875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6.45</v>
      </c>
      <c r="Z867" s="10">
        <v>0</v>
      </c>
      <c r="AA867" s="14">
        <v>54.8</v>
      </c>
      <c r="AB867" s="10">
        <v>0</v>
      </c>
      <c r="AC867" s="10">
        <v>0</v>
      </c>
      <c r="AD867" s="7">
        <v>20800</v>
      </c>
      <c r="AE867" s="7">
        <v>1100</v>
      </c>
      <c r="AF867" s="7">
        <v>971</v>
      </c>
      <c r="AG867" s="14">
        <v>17.5</v>
      </c>
      <c r="AH867" s="7">
        <v>796</v>
      </c>
      <c r="AI867" s="7">
        <v>157</v>
      </c>
      <c r="AJ867" s="7">
        <v>101</v>
      </c>
      <c r="AK867" s="10">
        <v>3.43</v>
      </c>
      <c r="AL867" s="10">
        <v>0</v>
      </c>
      <c r="AM867" s="14">
        <v>24.9</v>
      </c>
      <c r="AN867" s="7">
        <v>346000</v>
      </c>
      <c r="AO867" s="10">
        <v>0</v>
      </c>
      <c r="AP867" s="7">
        <v>165</v>
      </c>
      <c r="AQ867" s="7">
        <v>793</v>
      </c>
      <c r="AR867" s="7">
        <v>192</v>
      </c>
      <c r="AS867" s="7">
        <v>547</v>
      </c>
      <c r="AT867" s="10">
        <v>0</v>
      </c>
      <c r="AU867" s="10">
        <v>0</v>
      </c>
      <c r="AV867" s="10">
        <v>0</v>
      </c>
      <c r="AW867" s="10">
        <v>0</v>
      </c>
    </row>
    <row r="868" spans="1:49" s="16" customFormat="1" ht="12.75">
      <c r="A868" s="7" t="s">
        <v>461</v>
      </c>
      <c r="B868" s="7" t="s">
        <v>37</v>
      </c>
      <c r="C868" s="20" t="s">
        <v>83</v>
      </c>
      <c r="D868" s="7">
        <v>262</v>
      </c>
      <c r="E868" s="14">
        <v>76.9</v>
      </c>
      <c r="F868" s="14">
        <v>43.3</v>
      </c>
      <c r="G868" s="7">
        <v>0</v>
      </c>
      <c r="H868" s="7">
        <v>0</v>
      </c>
      <c r="I868" s="14">
        <v>15.8</v>
      </c>
      <c r="J868" s="7">
        <v>0</v>
      </c>
      <c r="K868" s="7">
        <v>0</v>
      </c>
      <c r="L868" s="11">
        <v>0.785</v>
      </c>
      <c r="M868" s="10">
        <v>1.42</v>
      </c>
      <c r="N868" s="7">
        <v>0</v>
      </c>
      <c r="O868" s="7">
        <v>0</v>
      </c>
      <c r="P868" s="10">
        <v>0</v>
      </c>
      <c r="Q868" s="25">
        <v>2.2</v>
      </c>
      <c r="R868" s="26">
        <v>2.25</v>
      </c>
      <c r="S868" s="27">
        <v>1.1875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5.57</v>
      </c>
      <c r="Z868" s="10">
        <v>0</v>
      </c>
      <c r="AA868" s="14">
        <v>49.6</v>
      </c>
      <c r="AB868" s="10">
        <v>0</v>
      </c>
      <c r="AC868" s="10">
        <v>0</v>
      </c>
      <c r="AD868" s="7">
        <v>24100</v>
      </c>
      <c r="AE868" s="7">
        <v>1270</v>
      </c>
      <c r="AF868" s="7">
        <v>1110</v>
      </c>
      <c r="AG868" s="14">
        <v>17.7</v>
      </c>
      <c r="AH868" s="7">
        <v>923</v>
      </c>
      <c r="AI868" s="7">
        <v>182</v>
      </c>
      <c r="AJ868" s="7">
        <v>117</v>
      </c>
      <c r="AK868" s="10">
        <v>3.47</v>
      </c>
      <c r="AL868" s="10">
        <v>0</v>
      </c>
      <c r="AM868" s="14">
        <v>37.3</v>
      </c>
      <c r="AN868" s="7">
        <v>405000</v>
      </c>
      <c r="AO868" s="10">
        <v>0</v>
      </c>
      <c r="AP868" s="7">
        <v>165</v>
      </c>
      <c r="AQ868" s="7">
        <v>928</v>
      </c>
      <c r="AR868" s="7">
        <v>223</v>
      </c>
      <c r="AS868" s="7">
        <v>630</v>
      </c>
      <c r="AT868" s="10">
        <v>0</v>
      </c>
      <c r="AU868" s="10">
        <v>0</v>
      </c>
      <c r="AV868" s="10">
        <v>0</v>
      </c>
      <c r="AW868" s="10">
        <v>0</v>
      </c>
    </row>
    <row r="869" spans="1:49" s="16" customFormat="1" ht="12.75">
      <c r="A869" s="7" t="s">
        <v>462</v>
      </c>
      <c r="B869" s="7" t="s">
        <v>37</v>
      </c>
      <c r="C869" s="20" t="s">
        <v>83</v>
      </c>
      <c r="D869" s="7">
        <v>290</v>
      </c>
      <c r="E869" s="14">
        <v>85.4</v>
      </c>
      <c r="F869" s="14">
        <v>43.6</v>
      </c>
      <c r="G869" s="7">
        <v>0</v>
      </c>
      <c r="H869" s="7">
        <v>0</v>
      </c>
      <c r="I869" s="14">
        <v>15.8</v>
      </c>
      <c r="J869" s="7">
        <v>0</v>
      </c>
      <c r="K869" s="7">
        <v>0</v>
      </c>
      <c r="L869" s="11">
        <v>0.865</v>
      </c>
      <c r="M869" s="10">
        <v>1.58</v>
      </c>
      <c r="N869" s="7">
        <v>0</v>
      </c>
      <c r="O869" s="7">
        <v>0</v>
      </c>
      <c r="P869" s="10">
        <v>0</v>
      </c>
      <c r="Q869" s="25">
        <v>2.36</v>
      </c>
      <c r="R869" s="26">
        <v>2.4375</v>
      </c>
      <c r="S869" s="27">
        <v>1.25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5.02</v>
      </c>
      <c r="Z869" s="10">
        <v>0</v>
      </c>
      <c r="AA869" s="14">
        <v>45</v>
      </c>
      <c r="AB869" s="10">
        <v>0</v>
      </c>
      <c r="AC869" s="10">
        <v>0</v>
      </c>
      <c r="AD869" s="7">
        <v>27000</v>
      </c>
      <c r="AE869" s="7">
        <v>1410</v>
      </c>
      <c r="AF869" s="7">
        <v>1240</v>
      </c>
      <c r="AG869" s="14">
        <v>17.8</v>
      </c>
      <c r="AH869" s="7">
        <v>1040</v>
      </c>
      <c r="AI869" s="7">
        <v>205</v>
      </c>
      <c r="AJ869" s="7">
        <v>132</v>
      </c>
      <c r="AK869" s="10">
        <v>3.49</v>
      </c>
      <c r="AL869" s="10">
        <v>0</v>
      </c>
      <c r="AM869" s="14">
        <v>50.9</v>
      </c>
      <c r="AN869" s="7">
        <v>461000</v>
      </c>
      <c r="AO869" s="10">
        <v>0</v>
      </c>
      <c r="AP869" s="7">
        <v>166</v>
      </c>
      <c r="AQ869" s="7">
        <v>1040</v>
      </c>
      <c r="AR869" s="7">
        <v>248</v>
      </c>
      <c r="AS869" s="7">
        <v>701</v>
      </c>
      <c r="AT869" s="10">
        <v>0</v>
      </c>
      <c r="AU869" s="10">
        <v>0</v>
      </c>
      <c r="AV869" s="10">
        <v>0</v>
      </c>
      <c r="AW869" s="10">
        <v>0</v>
      </c>
    </row>
    <row r="870" spans="1:49" s="16" customFormat="1" ht="12.75">
      <c r="A870" s="7" t="s">
        <v>463</v>
      </c>
      <c r="B870" s="7" t="s">
        <v>37</v>
      </c>
      <c r="C870" s="20" t="s">
        <v>83</v>
      </c>
      <c r="D870" s="7">
        <v>335</v>
      </c>
      <c r="E870" s="14">
        <v>98.5</v>
      </c>
      <c r="F870" s="14">
        <v>44</v>
      </c>
      <c r="G870" s="7">
        <v>0</v>
      </c>
      <c r="H870" s="7">
        <v>0</v>
      </c>
      <c r="I870" s="14">
        <v>15.9</v>
      </c>
      <c r="J870" s="7">
        <v>0</v>
      </c>
      <c r="K870" s="7">
        <v>0</v>
      </c>
      <c r="L870" s="10">
        <v>1.03</v>
      </c>
      <c r="M870" s="10">
        <v>1.77</v>
      </c>
      <c r="N870" s="7">
        <v>0</v>
      </c>
      <c r="O870" s="7">
        <v>0</v>
      </c>
      <c r="P870" s="10">
        <v>0</v>
      </c>
      <c r="Q870" s="25">
        <v>2.56</v>
      </c>
      <c r="R870" s="26">
        <v>2.625</v>
      </c>
      <c r="S870" s="27">
        <v>1.3125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4.5</v>
      </c>
      <c r="Z870" s="10">
        <v>0</v>
      </c>
      <c r="AA870" s="14">
        <v>38</v>
      </c>
      <c r="AB870" s="10">
        <v>0</v>
      </c>
      <c r="AC870" s="10">
        <v>0</v>
      </c>
      <c r="AD870" s="7">
        <v>31100</v>
      </c>
      <c r="AE870" s="7">
        <v>1620</v>
      </c>
      <c r="AF870" s="7">
        <v>1410</v>
      </c>
      <c r="AG870" s="14">
        <v>17.8</v>
      </c>
      <c r="AH870" s="7">
        <v>1200</v>
      </c>
      <c r="AI870" s="7">
        <v>236</v>
      </c>
      <c r="AJ870" s="7">
        <v>150</v>
      </c>
      <c r="AK870" s="10">
        <v>3.49</v>
      </c>
      <c r="AL870" s="10">
        <v>0</v>
      </c>
      <c r="AM870" s="14">
        <v>74.7</v>
      </c>
      <c r="AN870" s="7">
        <v>535000</v>
      </c>
      <c r="AO870" s="10">
        <v>0</v>
      </c>
      <c r="AP870" s="7">
        <v>168</v>
      </c>
      <c r="AQ870" s="7">
        <v>1180</v>
      </c>
      <c r="AR870" s="7">
        <v>278</v>
      </c>
      <c r="AS870" s="7">
        <v>805</v>
      </c>
      <c r="AT870" s="10">
        <v>0</v>
      </c>
      <c r="AU870" s="10">
        <v>0</v>
      </c>
      <c r="AV870" s="10">
        <v>0</v>
      </c>
      <c r="AW870" s="10">
        <v>0</v>
      </c>
    </row>
    <row r="871" spans="1:49" s="16" customFormat="1" ht="12.75">
      <c r="A871" s="7" t="s">
        <v>464</v>
      </c>
      <c r="B871" s="7" t="s">
        <v>37</v>
      </c>
      <c r="C871" s="20" t="s">
        <v>83</v>
      </c>
      <c r="D871" s="14">
        <v>13</v>
      </c>
      <c r="E871" s="10">
        <v>3.83</v>
      </c>
      <c r="F871" s="10">
        <v>4.16</v>
      </c>
      <c r="G871" s="7">
        <v>0</v>
      </c>
      <c r="H871" s="7">
        <v>0</v>
      </c>
      <c r="I871" s="10">
        <v>4.06</v>
      </c>
      <c r="J871" s="7">
        <v>0</v>
      </c>
      <c r="K871" s="7">
        <v>0</v>
      </c>
      <c r="L871" s="11">
        <v>0.28</v>
      </c>
      <c r="M871" s="11">
        <v>0.345</v>
      </c>
      <c r="N871" s="7">
        <v>0</v>
      </c>
      <c r="O871" s="7">
        <v>0</v>
      </c>
      <c r="P871" s="10">
        <v>0</v>
      </c>
      <c r="Q871" s="28">
        <v>0.595</v>
      </c>
      <c r="R871" s="26">
        <v>0.75</v>
      </c>
      <c r="S871" s="27">
        <v>0.5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5.88</v>
      </c>
      <c r="Z871" s="10">
        <v>0</v>
      </c>
      <c r="AA871" s="14">
        <v>10.6</v>
      </c>
      <c r="AB871" s="10">
        <v>0</v>
      </c>
      <c r="AC871" s="10">
        <v>0</v>
      </c>
      <c r="AD871" s="14">
        <v>11.3</v>
      </c>
      <c r="AE871" s="10">
        <v>6.28</v>
      </c>
      <c r="AF871" s="10">
        <v>5.46</v>
      </c>
      <c r="AG871" s="10">
        <v>1.72</v>
      </c>
      <c r="AH871" s="10">
        <v>3.86</v>
      </c>
      <c r="AI871" s="10">
        <v>2.92</v>
      </c>
      <c r="AJ871" s="10">
        <v>1.9</v>
      </c>
      <c r="AK871" s="10">
        <v>1</v>
      </c>
      <c r="AL871" s="10">
        <v>0</v>
      </c>
      <c r="AM871" s="11">
        <v>0.151</v>
      </c>
      <c r="AN871" s="14">
        <v>14</v>
      </c>
      <c r="AO871" s="10">
        <v>0</v>
      </c>
      <c r="AP871" s="10">
        <v>3.87</v>
      </c>
      <c r="AQ871" s="10">
        <v>1.36</v>
      </c>
      <c r="AR871" s="10">
        <v>1.24</v>
      </c>
      <c r="AS871" s="10">
        <v>3.09</v>
      </c>
      <c r="AT871" s="10">
        <v>0</v>
      </c>
      <c r="AU871" s="10">
        <v>0</v>
      </c>
      <c r="AV871" s="10">
        <v>0</v>
      </c>
      <c r="AW871" s="10">
        <v>0</v>
      </c>
    </row>
    <row r="872" spans="1:49" s="16" customFormat="1" ht="12.75">
      <c r="A872" s="7" t="s">
        <v>465</v>
      </c>
      <c r="B872" s="4" t="s">
        <v>37</v>
      </c>
      <c r="C872" s="20" t="s">
        <v>83</v>
      </c>
      <c r="D872" s="8">
        <v>16</v>
      </c>
      <c r="E872" s="9">
        <v>4.71</v>
      </c>
      <c r="F872" s="9">
        <v>5.01</v>
      </c>
      <c r="G872" s="4">
        <v>0</v>
      </c>
      <c r="H872" s="7">
        <v>0</v>
      </c>
      <c r="I872" s="10">
        <v>5</v>
      </c>
      <c r="J872" s="7">
        <v>0</v>
      </c>
      <c r="K872" s="7">
        <v>0</v>
      </c>
      <c r="L872" s="11">
        <v>0.24</v>
      </c>
      <c r="M872" s="11">
        <v>0.36</v>
      </c>
      <c r="N872" s="7">
        <v>0</v>
      </c>
      <c r="O872" s="7">
        <v>0</v>
      </c>
      <c r="P872" s="10">
        <v>0</v>
      </c>
      <c r="Q872" s="28">
        <v>0.66</v>
      </c>
      <c r="R872" s="26">
        <v>0.75</v>
      </c>
      <c r="S872" s="27">
        <v>0.4375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6.94</v>
      </c>
      <c r="Z872" s="9">
        <v>0</v>
      </c>
      <c r="AA872" s="8">
        <v>15.4</v>
      </c>
      <c r="AB872" s="9">
        <v>0</v>
      </c>
      <c r="AC872" s="9">
        <v>0</v>
      </c>
      <c r="AD872" s="8">
        <v>21.4</v>
      </c>
      <c r="AE872" s="9">
        <v>9.63</v>
      </c>
      <c r="AF872" s="9">
        <v>8.55</v>
      </c>
      <c r="AG872" s="9">
        <v>2.13</v>
      </c>
      <c r="AH872" s="9">
        <v>7.51</v>
      </c>
      <c r="AI872" s="9">
        <v>4.58</v>
      </c>
      <c r="AJ872" s="9">
        <v>3</v>
      </c>
      <c r="AK872" s="9">
        <v>1.26</v>
      </c>
      <c r="AL872" s="10">
        <v>0</v>
      </c>
      <c r="AM872" s="12">
        <v>0.192</v>
      </c>
      <c r="AN872" s="8">
        <v>40.6</v>
      </c>
      <c r="AO872" s="10">
        <v>0</v>
      </c>
      <c r="AP872" s="10">
        <v>5.81</v>
      </c>
      <c r="AQ872" s="10">
        <v>2.62</v>
      </c>
      <c r="AR872" s="10">
        <v>1.99</v>
      </c>
      <c r="AS872" s="10">
        <v>4.74</v>
      </c>
      <c r="AT872" s="10">
        <v>0</v>
      </c>
      <c r="AU872" s="10">
        <v>0</v>
      </c>
      <c r="AV872" s="10">
        <v>0</v>
      </c>
      <c r="AW872" s="10">
        <v>0</v>
      </c>
    </row>
    <row r="873" spans="1:49" s="16" customFormat="1" ht="12.75">
      <c r="A873" s="7" t="s">
        <v>466</v>
      </c>
      <c r="B873" s="4" t="s">
        <v>37</v>
      </c>
      <c r="C873" s="20" t="s">
        <v>83</v>
      </c>
      <c r="D873" s="8">
        <v>19</v>
      </c>
      <c r="E873" s="9">
        <v>5.56</v>
      </c>
      <c r="F873" s="9">
        <v>5.15</v>
      </c>
      <c r="G873" s="4">
        <v>0</v>
      </c>
      <c r="H873" s="7">
        <v>0</v>
      </c>
      <c r="I873" s="10">
        <v>5.03</v>
      </c>
      <c r="J873" s="7">
        <v>0</v>
      </c>
      <c r="K873" s="7">
        <v>0</v>
      </c>
      <c r="L873" s="11">
        <v>0.27</v>
      </c>
      <c r="M873" s="11">
        <v>0.43</v>
      </c>
      <c r="N873" s="7">
        <v>0</v>
      </c>
      <c r="O873" s="7">
        <v>0</v>
      </c>
      <c r="P873" s="10">
        <v>0</v>
      </c>
      <c r="Q873" s="28">
        <v>0.73</v>
      </c>
      <c r="R873" s="26">
        <v>0.8125</v>
      </c>
      <c r="S873" s="27">
        <v>0.4375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5.85</v>
      </c>
      <c r="Z873" s="9">
        <v>0</v>
      </c>
      <c r="AA873" s="8">
        <v>13.7</v>
      </c>
      <c r="AB873" s="9">
        <v>0</v>
      </c>
      <c r="AC873" s="9">
        <v>0</v>
      </c>
      <c r="AD873" s="8">
        <v>26.3</v>
      </c>
      <c r="AE873" s="8">
        <v>11.6</v>
      </c>
      <c r="AF873" s="8">
        <v>10.2</v>
      </c>
      <c r="AG873" s="9">
        <v>2.17</v>
      </c>
      <c r="AH873" s="9">
        <v>9.13</v>
      </c>
      <c r="AI873" s="9">
        <v>5.53</v>
      </c>
      <c r="AJ873" s="9">
        <v>3.63</v>
      </c>
      <c r="AK873" s="9">
        <v>1.28</v>
      </c>
      <c r="AL873" s="10">
        <v>0</v>
      </c>
      <c r="AM873" s="12">
        <v>0.316</v>
      </c>
      <c r="AN873" s="8">
        <v>50.9</v>
      </c>
      <c r="AO873" s="10">
        <v>0</v>
      </c>
      <c r="AP873" s="10">
        <v>5.94</v>
      </c>
      <c r="AQ873" s="10">
        <v>3.21</v>
      </c>
      <c r="AR873" s="10">
        <v>2.42</v>
      </c>
      <c r="AS873" s="10">
        <v>5.73</v>
      </c>
      <c r="AT873" s="10">
        <v>0</v>
      </c>
      <c r="AU873" s="10">
        <v>0</v>
      </c>
      <c r="AV873" s="10">
        <v>0</v>
      </c>
      <c r="AW873" s="10">
        <v>0</v>
      </c>
    </row>
    <row r="874" spans="1:49" s="16" customFormat="1" ht="12.75">
      <c r="A874" s="7" t="s">
        <v>467</v>
      </c>
      <c r="B874" s="7" t="s">
        <v>37</v>
      </c>
      <c r="C874" s="20" t="s">
        <v>83</v>
      </c>
      <c r="D874" s="14">
        <v>12</v>
      </c>
      <c r="E874" s="10">
        <v>3.55</v>
      </c>
      <c r="F874" s="10">
        <v>6.03</v>
      </c>
      <c r="G874" s="7">
        <v>0</v>
      </c>
      <c r="H874" s="7">
        <v>0</v>
      </c>
      <c r="I874" s="10">
        <v>4</v>
      </c>
      <c r="J874" s="7">
        <v>0</v>
      </c>
      <c r="K874" s="7">
        <v>0</v>
      </c>
      <c r="L874" s="11">
        <v>0.23</v>
      </c>
      <c r="M874" s="11">
        <v>0.28</v>
      </c>
      <c r="N874" s="7">
        <v>0</v>
      </c>
      <c r="O874" s="7">
        <v>0</v>
      </c>
      <c r="P874" s="10">
        <v>0</v>
      </c>
      <c r="Q874" s="28">
        <v>0.53</v>
      </c>
      <c r="R874" s="26">
        <v>0.75</v>
      </c>
      <c r="S874" s="27">
        <v>0.5625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7.14</v>
      </c>
      <c r="Z874" s="10">
        <v>0</v>
      </c>
      <c r="AA874" s="14">
        <v>21.6</v>
      </c>
      <c r="AB874" s="10">
        <v>0</v>
      </c>
      <c r="AC874" s="10">
        <v>0</v>
      </c>
      <c r="AD874" s="14">
        <v>22.1</v>
      </c>
      <c r="AE874" s="10">
        <v>8.3</v>
      </c>
      <c r="AF874" s="10">
        <v>7.31</v>
      </c>
      <c r="AG874" s="10">
        <v>2.49</v>
      </c>
      <c r="AH874" s="10">
        <v>2.99</v>
      </c>
      <c r="AI874" s="10">
        <v>2.32</v>
      </c>
      <c r="AJ874" s="10">
        <v>1.5</v>
      </c>
      <c r="AK874" s="11">
        <v>0.918</v>
      </c>
      <c r="AL874" s="10">
        <v>0</v>
      </c>
      <c r="AM874" s="17">
        <v>0.0903</v>
      </c>
      <c r="AN874" s="14">
        <v>24.7</v>
      </c>
      <c r="AO874" s="10">
        <v>0</v>
      </c>
      <c r="AP874" s="10">
        <v>5.75</v>
      </c>
      <c r="AQ874" s="10">
        <v>1.61</v>
      </c>
      <c r="AR874" s="10">
        <v>1.52</v>
      </c>
      <c r="AS874" s="10">
        <v>4.08</v>
      </c>
      <c r="AT874" s="10">
        <v>0</v>
      </c>
      <c r="AU874" s="10">
        <v>0</v>
      </c>
      <c r="AV874" s="10">
        <v>0</v>
      </c>
      <c r="AW874" s="10">
        <v>0</v>
      </c>
    </row>
    <row r="875" spans="1:49" s="16" customFormat="1" ht="12.75">
      <c r="A875" s="7" t="s">
        <v>468</v>
      </c>
      <c r="B875" s="7" t="s">
        <v>37</v>
      </c>
      <c r="C875" s="20" t="s">
        <v>83</v>
      </c>
      <c r="D875" s="14">
        <v>15</v>
      </c>
      <c r="E875" s="10">
        <v>4.43</v>
      </c>
      <c r="F875" s="10">
        <v>5.99</v>
      </c>
      <c r="G875" s="7">
        <v>0</v>
      </c>
      <c r="H875" s="7">
        <v>0</v>
      </c>
      <c r="I875" s="10">
        <v>5.99</v>
      </c>
      <c r="J875" s="7">
        <v>0</v>
      </c>
      <c r="K875" s="7">
        <v>0</v>
      </c>
      <c r="L875" s="11">
        <v>0.23</v>
      </c>
      <c r="M875" s="11">
        <v>0.26</v>
      </c>
      <c r="N875" s="7">
        <v>0</v>
      </c>
      <c r="O875" s="7">
        <v>0</v>
      </c>
      <c r="P875" s="10">
        <v>0</v>
      </c>
      <c r="Q875" s="28">
        <v>0.51</v>
      </c>
      <c r="R875" s="26">
        <v>0.75</v>
      </c>
      <c r="S875" s="27">
        <v>0.5625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4">
        <v>11.5</v>
      </c>
      <c r="Z875" s="10">
        <v>0</v>
      </c>
      <c r="AA875" s="14">
        <v>21.2</v>
      </c>
      <c r="AB875" s="10">
        <v>0</v>
      </c>
      <c r="AC875" s="10">
        <v>0</v>
      </c>
      <c r="AD875" s="14">
        <v>29.1</v>
      </c>
      <c r="AE875" s="14">
        <v>10.8</v>
      </c>
      <c r="AF875" s="10">
        <v>9.72</v>
      </c>
      <c r="AG875" s="10">
        <v>2.56</v>
      </c>
      <c r="AH875" s="10">
        <v>9.32</v>
      </c>
      <c r="AI875" s="10">
        <v>4.75</v>
      </c>
      <c r="AJ875" s="10">
        <v>3.11</v>
      </c>
      <c r="AK875" s="10">
        <v>1.45</v>
      </c>
      <c r="AL875" s="10">
        <v>0</v>
      </c>
      <c r="AM875" s="11">
        <v>0.101</v>
      </c>
      <c r="AN875" s="14">
        <v>76.5</v>
      </c>
      <c r="AO875" s="10">
        <v>0</v>
      </c>
      <c r="AP875" s="10">
        <v>8.58</v>
      </c>
      <c r="AQ875" s="10">
        <v>3.34</v>
      </c>
      <c r="AR875" s="10">
        <v>2.15</v>
      </c>
      <c r="AS875" s="10">
        <v>5.32</v>
      </c>
      <c r="AT875" s="10">
        <v>0</v>
      </c>
      <c r="AU875" s="10">
        <v>0</v>
      </c>
      <c r="AV875" s="10">
        <v>0</v>
      </c>
      <c r="AW875" s="10">
        <v>0</v>
      </c>
    </row>
    <row r="876" spans="1:49" s="16" customFormat="1" ht="12.75">
      <c r="A876" s="7" t="s">
        <v>469</v>
      </c>
      <c r="B876" s="7" t="s">
        <v>37</v>
      </c>
      <c r="C876" s="20" t="s">
        <v>83</v>
      </c>
      <c r="D876" s="14">
        <v>16</v>
      </c>
      <c r="E876" s="10">
        <v>4.74</v>
      </c>
      <c r="F876" s="10">
        <v>6.28</v>
      </c>
      <c r="G876" s="7">
        <v>0</v>
      </c>
      <c r="H876" s="7">
        <v>0</v>
      </c>
      <c r="I876" s="10">
        <v>4.03</v>
      </c>
      <c r="J876" s="7">
        <v>0</v>
      </c>
      <c r="K876" s="7">
        <v>0</v>
      </c>
      <c r="L876" s="11">
        <v>0.26</v>
      </c>
      <c r="M876" s="11">
        <v>0.405</v>
      </c>
      <c r="N876" s="7">
        <v>0</v>
      </c>
      <c r="O876" s="7">
        <v>0</v>
      </c>
      <c r="P876" s="10">
        <v>0</v>
      </c>
      <c r="Q876" s="28">
        <v>0.655</v>
      </c>
      <c r="R876" s="26">
        <v>0.875</v>
      </c>
      <c r="S876" s="27">
        <v>0.5625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4.98</v>
      </c>
      <c r="Z876" s="10">
        <v>0</v>
      </c>
      <c r="AA876" s="14">
        <v>19.1</v>
      </c>
      <c r="AB876" s="10">
        <v>0</v>
      </c>
      <c r="AC876" s="10">
        <v>0</v>
      </c>
      <c r="AD876" s="14">
        <v>32.1</v>
      </c>
      <c r="AE876" s="14">
        <v>11.7</v>
      </c>
      <c r="AF876" s="14">
        <v>10.2</v>
      </c>
      <c r="AG876" s="10">
        <v>2.6</v>
      </c>
      <c r="AH876" s="10">
        <v>4.43</v>
      </c>
      <c r="AI876" s="10">
        <v>3.39</v>
      </c>
      <c r="AJ876" s="10">
        <v>2.2</v>
      </c>
      <c r="AK876" s="11">
        <v>0.967</v>
      </c>
      <c r="AL876" s="10">
        <v>0</v>
      </c>
      <c r="AM876" s="11">
        <v>0.223</v>
      </c>
      <c r="AN876" s="14">
        <v>38.2</v>
      </c>
      <c r="AO876" s="10">
        <v>0</v>
      </c>
      <c r="AP876" s="10">
        <v>5.92</v>
      </c>
      <c r="AQ876" s="10">
        <v>2.42</v>
      </c>
      <c r="AR876" s="10">
        <v>2.24</v>
      </c>
      <c r="AS876" s="10">
        <v>5.77</v>
      </c>
      <c r="AT876" s="10">
        <v>0</v>
      </c>
      <c r="AU876" s="10">
        <v>0</v>
      </c>
      <c r="AV876" s="10">
        <v>0</v>
      </c>
      <c r="AW876" s="10">
        <v>0</v>
      </c>
    </row>
    <row r="877" spans="1:49" s="16" customFormat="1" ht="12.75">
      <c r="A877" s="7" t="s">
        <v>470</v>
      </c>
      <c r="B877" s="7" t="s">
        <v>37</v>
      </c>
      <c r="C877" s="20" t="s">
        <v>83</v>
      </c>
      <c r="D877" s="14">
        <v>20</v>
      </c>
      <c r="E877" s="10">
        <v>5.87</v>
      </c>
      <c r="F877" s="10">
        <v>6.2</v>
      </c>
      <c r="G877" s="7">
        <v>0</v>
      </c>
      <c r="H877" s="7">
        <v>0</v>
      </c>
      <c r="I877" s="10">
        <v>6.02</v>
      </c>
      <c r="J877" s="7">
        <v>0</v>
      </c>
      <c r="K877" s="7">
        <v>0</v>
      </c>
      <c r="L877" s="11">
        <v>0.26</v>
      </c>
      <c r="M877" s="11">
        <v>0.365</v>
      </c>
      <c r="N877" s="7">
        <v>0</v>
      </c>
      <c r="O877" s="7">
        <v>0</v>
      </c>
      <c r="P877" s="10">
        <v>0</v>
      </c>
      <c r="Q877" s="28">
        <v>0.615</v>
      </c>
      <c r="R877" s="26">
        <v>0.875</v>
      </c>
      <c r="S877" s="27">
        <v>0.5625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8.25</v>
      </c>
      <c r="Z877" s="10">
        <v>0</v>
      </c>
      <c r="AA877" s="14">
        <v>18.7</v>
      </c>
      <c r="AB877" s="10">
        <v>0</v>
      </c>
      <c r="AC877" s="10">
        <v>0</v>
      </c>
      <c r="AD877" s="14">
        <v>41.4</v>
      </c>
      <c r="AE877" s="14">
        <v>15</v>
      </c>
      <c r="AF877" s="14">
        <v>13.4</v>
      </c>
      <c r="AG877" s="10">
        <v>2.66</v>
      </c>
      <c r="AH877" s="14">
        <v>13.3</v>
      </c>
      <c r="AI877" s="10">
        <v>6.72</v>
      </c>
      <c r="AJ877" s="10">
        <v>4.41</v>
      </c>
      <c r="AK877" s="10">
        <v>1.5</v>
      </c>
      <c r="AL877" s="10">
        <v>0</v>
      </c>
      <c r="AM877" s="11">
        <v>0.24</v>
      </c>
      <c r="AN877" s="7">
        <v>113</v>
      </c>
      <c r="AO877" s="10">
        <v>0</v>
      </c>
      <c r="AP877" s="10">
        <v>8.78</v>
      </c>
      <c r="AQ877" s="10">
        <v>4.82</v>
      </c>
      <c r="AR877" s="10">
        <v>3.07</v>
      </c>
      <c r="AS877" s="10">
        <v>7.38</v>
      </c>
      <c r="AT877" s="10">
        <v>0</v>
      </c>
      <c r="AU877" s="10">
        <v>0</v>
      </c>
      <c r="AV877" s="10">
        <v>0</v>
      </c>
      <c r="AW877" s="10">
        <v>0</v>
      </c>
    </row>
    <row r="878" spans="1:49" s="16" customFormat="1" ht="12.75">
      <c r="A878" s="7" t="s">
        <v>471</v>
      </c>
      <c r="B878" s="7" t="s">
        <v>37</v>
      </c>
      <c r="C878" s="20" t="s">
        <v>83</v>
      </c>
      <c r="D878" s="14">
        <v>25</v>
      </c>
      <c r="E878" s="10">
        <v>7.34</v>
      </c>
      <c r="F878" s="10">
        <v>6.38</v>
      </c>
      <c r="G878" s="7">
        <v>0</v>
      </c>
      <c r="H878" s="7">
        <v>0</v>
      </c>
      <c r="I878" s="10">
        <v>6.08</v>
      </c>
      <c r="J878" s="7">
        <v>0</v>
      </c>
      <c r="K878" s="7">
        <v>0</v>
      </c>
      <c r="L878" s="11">
        <v>0.32</v>
      </c>
      <c r="M878" s="11">
        <v>0.455</v>
      </c>
      <c r="N878" s="7">
        <v>0</v>
      </c>
      <c r="O878" s="7">
        <v>0</v>
      </c>
      <c r="P878" s="10">
        <v>0</v>
      </c>
      <c r="Q878" s="28">
        <v>0.705</v>
      </c>
      <c r="R878" s="26">
        <v>0.9375</v>
      </c>
      <c r="S878" s="27">
        <v>0.5625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6.68</v>
      </c>
      <c r="Z878" s="10">
        <v>0</v>
      </c>
      <c r="AA878" s="14">
        <v>15.5</v>
      </c>
      <c r="AB878" s="10">
        <v>0</v>
      </c>
      <c r="AC878" s="10">
        <v>0</v>
      </c>
      <c r="AD878" s="14">
        <v>53.4</v>
      </c>
      <c r="AE878" s="14">
        <v>18.9</v>
      </c>
      <c r="AF878" s="14">
        <v>16.7</v>
      </c>
      <c r="AG878" s="10">
        <v>2.7</v>
      </c>
      <c r="AH878" s="14">
        <v>17.1</v>
      </c>
      <c r="AI878" s="10">
        <v>8.56</v>
      </c>
      <c r="AJ878" s="10">
        <v>5.61</v>
      </c>
      <c r="AK878" s="10">
        <v>1.52</v>
      </c>
      <c r="AL878" s="10">
        <v>0</v>
      </c>
      <c r="AM878" s="11">
        <v>0.461</v>
      </c>
      <c r="AN878" s="7">
        <v>150</v>
      </c>
      <c r="AO878" s="10">
        <v>0</v>
      </c>
      <c r="AP878" s="10">
        <v>9.01</v>
      </c>
      <c r="AQ878" s="10">
        <v>6.23</v>
      </c>
      <c r="AR878" s="10">
        <v>3.88</v>
      </c>
      <c r="AS878" s="10">
        <v>9.39</v>
      </c>
      <c r="AT878" s="10">
        <v>0</v>
      </c>
      <c r="AU878" s="10">
        <v>0</v>
      </c>
      <c r="AV878" s="10">
        <v>0</v>
      </c>
      <c r="AW878" s="10">
        <v>0</v>
      </c>
    </row>
    <row r="879" spans="1:49" s="16" customFormat="1" ht="12.75">
      <c r="A879" s="7" t="s">
        <v>472</v>
      </c>
      <c r="B879" s="7" t="s">
        <v>37</v>
      </c>
      <c r="C879" s="20" t="s">
        <v>83</v>
      </c>
      <c r="D879" s="10">
        <v>8.5</v>
      </c>
      <c r="E879" s="10">
        <v>2.52</v>
      </c>
      <c r="F879" s="10">
        <v>5.83</v>
      </c>
      <c r="G879" s="7">
        <v>0</v>
      </c>
      <c r="H879" s="7">
        <v>0</v>
      </c>
      <c r="I879" s="10">
        <v>3.94</v>
      </c>
      <c r="J879" s="7">
        <v>0</v>
      </c>
      <c r="K879" s="7">
        <v>0</v>
      </c>
      <c r="L879" s="11">
        <v>0.17</v>
      </c>
      <c r="M879" s="11">
        <v>0.195</v>
      </c>
      <c r="N879" s="7">
        <v>0</v>
      </c>
      <c r="O879" s="7">
        <v>0</v>
      </c>
      <c r="P879" s="10">
        <v>0</v>
      </c>
      <c r="Q879" s="28">
        <v>0.445</v>
      </c>
      <c r="R879" s="26">
        <v>0.6875</v>
      </c>
      <c r="S879" s="27">
        <v>0.5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4">
        <v>10.1</v>
      </c>
      <c r="Z879" s="10">
        <v>0</v>
      </c>
      <c r="AA879" s="14">
        <v>29.1</v>
      </c>
      <c r="AB879" s="10">
        <v>0</v>
      </c>
      <c r="AC879" s="10">
        <v>0</v>
      </c>
      <c r="AD879" s="14">
        <v>14.9</v>
      </c>
      <c r="AE879" s="10">
        <v>5.73</v>
      </c>
      <c r="AF879" s="10">
        <v>5.1</v>
      </c>
      <c r="AG879" s="10">
        <v>2.43</v>
      </c>
      <c r="AH879" s="10">
        <v>1.99</v>
      </c>
      <c r="AI879" s="10">
        <v>1.56</v>
      </c>
      <c r="AJ879" s="10">
        <v>1.01</v>
      </c>
      <c r="AK879" s="11">
        <v>0.89</v>
      </c>
      <c r="AL879" s="10">
        <v>0</v>
      </c>
      <c r="AM879" s="17">
        <v>0.0333</v>
      </c>
      <c r="AN879" s="14">
        <v>15.8</v>
      </c>
      <c r="AO879" s="10">
        <v>0</v>
      </c>
      <c r="AP879" s="10">
        <v>5.55</v>
      </c>
      <c r="AQ879" s="10">
        <v>1.06</v>
      </c>
      <c r="AR879" s="10">
        <v>1.03</v>
      </c>
      <c r="AS879" s="10">
        <v>2.78</v>
      </c>
      <c r="AT879" s="10">
        <v>0</v>
      </c>
      <c r="AU879" s="10">
        <v>0</v>
      </c>
      <c r="AV879" s="10">
        <v>0</v>
      </c>
      <c r="AW879" s="10">
        <v>0</v>
      </c>
    </row>
    <row r="880" spans="1:49" s="16" customFormat="1" ht="12.75">
      <c r="A880" s="7" t="s">
        <v>473</v>
      </c>
      <c r="B880" s="7" t="s">
        <v>37</v>
      </c>
      <c r="C880" s="20" t="s">
        <v>83</v>
      </c>
      <c r="D880" s="10">
        <v>9</v>
      </c>
      <c r="E880" s="10">
        <v>2.68</v>
      </c>
      <c r="F880" s="10">
        <v>5.9</v>
      </c>
      <c r="G880" s="7">
        <v>0</v>
      </c>
      <c r="H880" s="7">
        <v>0</v>
      </c>
      <c r="I880" s="10">
        <v>3.94</v>
      </c>
      <c r="J880" s="7">
        <v>0</v>
      </c>
      <c r="K880" s="7">
        <v>0</v>
      </c>
      <c r="L880" s="11">
        <v>0.17</v>
      </c>
      <c r="M880" s="11">
        <v>0.215</v>
      </c>
      <c r="N880" s="7">
        <v>0</v>
      </c>
      <c r="O880" s="7">
        <v>0</v>
      </c>
      <c r="P880" s="10">
        <v>0</v>
      </c>
      <c r="Q880" s="28">
        <v>0.465</v>
      </c>
      <c r="R880" s="26">
        <v>0.6875</v>
      </c>
      <c r="S880" s="27">
        <v>0.5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9.16</v>
      </c>
      <c r="Z880" s="10">
        <v>0</v>
      </c>
      <c r="AA880" s="14">
        <v>29.2</v>
      </c>
      <c r="AB880" s="10">
        <v>0</v>
      </c>
      <c r="AC880" s="10">
        <v>0</v>
      </c>
      <c r="AD880" s="14">
        <v>16.4</v>
      </c>
      <c r="AE880" s="10">
        <v>6.23</v>
      </c>
      <c r="AF880" s="10">
        <v>5.56</v>
      </c>
      <c r="AG880" s="10">
        <v>2.47</v>
      </c>
      <c r="AH880" s="10">
        <v>2.2</v>
      </c>
      <c r="AI880" s="10">
        <v>1.72</v>
      </c>
      <c r="AJ880" s="10">
        <v>1.11</v>
      </c>
      <c r="AK880" s="11">
        <v>0.905</v>
      </c>
      <c r="AL880" s="10">
        <v>0</v>
      </c>
      <c r="AM880" s="17">
        <v>0.0405</v>
      </c>
      <c r="AN880" s="14">
        <v>17.7</v>
      </c>
      <c r="AO880" s="10">
        <v>0</v>
      </c>
      <c r="AP880" s="10">
        <v>5.6</v>
      </c>
      <c r="AQ880" s="10">
        <v>1.19</v>
      </c>
      <c r="AR880" s="10">
        <v>1.15</v>
      </c>
      <c r="AS880" s="10">
        <v>3.04</v>
      </c>
      <c r="AT880" s="10">
        <v>0</v>
      </c>
      <c r="AU880" s="10">
        <v>0</v>
      </c>
      <c r="AV880" s="10">
        <v>0</v>
      </c>
      <c r="AW880" s="10">
        <v>0</v>
      </c>
    </row>
    <row r="881" spans="1:49" s="16" customFormat="1" ht="12.75">
      <c r="A881" s="7" t="s">
        <v>474</v>
      </c>
      <c r="B881" s="4" t="s">
        <v>37</v>
      </c>
      <c r="C881" s="20" t="s">
        <v>83</v>
      </c>
      <c r="D881" s="8">
        <v>10</v>
      </c>
      <c r="E881" s="9">
        <v>2.96</v>
      </c>
      <c r="F881" s="9">
        <v>7.89</v>
      </c>
      <c r="G881" s="4">
        <v>0</v>
      </c>
      <c r="H881" s="7">
        <v>0</v>
      </c>
      <c r="I881" s="10">
        <v>3.94</v>
      </c>
      <c r="J881" s="7">
        <v>0</v>
      </c>
      <c r="K881" s="7">
        <v>0</v>
      </c>
      <c r="L881" s="11">
        <v>0.17</v>
      </c>
      <c r="M881" s="11">
        <v>0.205</v>
      </c>
      <c r="N881" s="7">
        <v>0</v>
      </c>
      <c r="O881" s="7">
        <v>0</v>
      </c>
      <c r="P881" s="10">
        <v>0</v>
      </c>
      <c r="Q881" s="28">
        <v>0.505</v>
      </c>
      <c r="R881" s="26">
        <v>0.6875</v>
      </c>
      <c r="S881" s="27">
        <v>0.5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9.61</v>
      </c>
      <c r="Z881" s="9">
        <v>0</v>
      </c>
      <c r="AA881" s="8">
        <v>40.5</v>
      </c>
      <c r="AB881" s="9">
        <v>0</v>
      </c>
      <c r="AC881" s="9">
        <v>0</v>
      </c>
      <c r="AD881" s="8">
        <v>30.8</v>
      </c>
      <c r="AE881" s="9">
        <v>8.87</v>
      </c>
      <c r="AF881" s="9">
        <v>7.81</v>
      </c>
      <c r="AG881" s="9">
        <v>3.22</v>
      </c>
      <c r="AH881" s="9">
        <v>2.09</v>
      </c>
      <c r="AI881" s="9">
        <v>1.66</v>
      </c>
      <c r="AJ881" s="9">
        <v>1.06</v>
      </c>
      <c r="AK881" s="12">
        <v>0.841</v>
      </c>
      <c r="AL881" s="10">
        <v>0</v>
      </c>
      <c r="AM881" s="15">
        <v>0.0426</v>
      </c>
      <c r="AN881" s="8">
        <v>30.9</v>
      </c>
      <c r="AO881" s="10">
        <v>0</v>
      </c>
      <c r="AP881" s="10">
        <v>7.57</v>
      </c>
      <c r="AQ881" s="10">
        <v>1.53</v>
      </c>
      <c r="AR881" s="10">
        <v>1.48</v>
      </c>
      <c r="AS881" s="10">
        <v>4.29</v>
      </c>
      <c r="AT881" s="10">
        <v>0</v>
      </c>
      <c r="AU881" s="10">
        <v>0</v>
      </c>
      <c r="AV881" s="10">
        <v>0</v>
      </c>
      <c r="AW881" s="10">
        <v>0</v>
      </c>
    </row>
    <row r="882" spans="1:49" s="16" customFormat="1" ht="12.75">
      <c r="A882" s="7" t="s">
        <v>475</v>
      </c>
      <c r="B882" s="4" t="s">
        <v>37</v>
      </c>
      <c r="C882" s="20" t="s">
        <v>83</v>
      </c>
      <c r="D882" s="8">
        <v>13</v>
      </c>
      <c r="E882" s="9">
        <v>3.84</v>
      </c>
      <c r="F882" s="9">
        <v>7.99</v>
      </c>
      <c r="G882" s="4">
        <v>0</v>
      </c>
      <c r="H882" s="7">
        <v>0</v>
      </c>
      <c r="I882" s="10">
        <v>4</v>
      </c>
      <c r="J882" s="7">
        <v>0</v>
      </c>
      <c r="K882" s="7">
        <v>0</v>
      </c>
      <c r="L882" s="11">
        <v>0.23</v>
      </c>
      <c r="M882" s="11">
        <v>0.255</v>
      </c>
      <c r="N882" s="7">
        <v>0</v>
      </c>
      <c r="O882" s="7">
        <v>0</v>
      </c>
      <c r="P882" s="10">
        <v>0</v>
      </c>
      <c r="Q882" s="28">
        <v>0.555</v>
      </c>
      <c r="R882" s="26">
        <v>0.75</v>
      </c>
      <c r="S882" s="27">
        <v>0.5625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7.84</v>
      </c>
      <c r="Z882" s="9">
        <v>0</v>
      </c>
      <c r="AA882" s="8">
        <v>29.9</v>
      </c>
      <c r="AB882" s="9">
        <v>0</v>
      </c>
      <c r="AC882" s="9">
        <v>0</v>
      </c>
      <c r="AD882" s="8">
        <v>39.6</v>
      </c>
      <c r="AE882" s="8">
        <v>11.4</v>
      </c>
      <c r="AF882" s="9">
        <v>9.91</v>
      </c>
      <c r="AG882" s="9">
        <v>3.21</v>
      </c>
      <c r="AH882" s="9">
        <v>2.73</v>
      </c>
      <c r="AI882" s="9">
        <v>2.15</v>
      </c>
      <c r="AJ882" s="9">
        <v>1.37</v>
      </c>
      <c r="AK882" s="12">
        <v>0.843</v>
      </c>
      <c r="AL882" s="10">
        <v>0</v>
      </c>
      <c r="AM882" s="15">
        <v>0.0871</v>
      </c>
      <c r="AN882" s="8">
        <v>40.8</v>
      </c>
      <c r="AO882" s="10">
        <v>0</v>
      </c>
      <c r="AP882" s="10">
        <v>7.74</v>
      </c>
      <c r="AQ882" s="10">
        <v>1.97</v>
      </c>
      <c r="AR882" s="10">
        <v>1.86</v>
      </c>
      <c r="AS882" s="10">
        <v>5.55</v>
      </c>
      <c r="AT882" s="10">
        <v>0</v>
      </c>
      <c r="AU882" s="10">
        <v>0</v>
      </c>
      <c r="AV882" s="10">
        <v>0</v>
      </c>
      <c r="AW882" s="10">
        <v>0</v>
      </c>
    </row>
    <row r="883" spans="1:49" s="16" customFormat="1" ht="12.75">
      <c r="A883" s="7" t="s">
        <v>476</v>
      </c>
      <c r="B883" s="4" t="s">
        <v>37</v>
      </c>
      <c r="C883" s="20" t="s">
        <v>83</v>
      </c>
      <c r="D883" s="8">
        <v>15</v>
      </c>
      <c r="E883" s="9">
        <v>4.44</v>
      </c>
      <c r="F883" s="9">
        <v>8.11</v>
      </c>
      <c r="G883" s="4">
        <v>0</v>
      </c>
      <c r="H883" s="7">
        <v>0</v>
      </c>
      <c r="I883" s="10">
        <v>4.01</v>
      </c>
      <c r="J883" s="7">
        <v>0</v>
      </c>
      <c r="K883" s="7">
        <v>0</v>
      </c>
      <c r="L883" s="11">
        <v>0.245</v>
      </c>
      <c r="M883" s="11">
        <v>0.315</v>
      </c>
      <c r="N883" s="7">
        <v>0</v>
      </c>
      <c r="O883" s="7">
        <v>0</v>
      </c>
      <c r="P883" s="10">
        <v>0</v>
      </c>
      <c r="Q883" s="28">
        <v>0.615</v>
      </c>
      <c r="R883" s="26">
        <v>0.8125</v>
      </c>
      <c r="S883" s="27">
        <v>0.5625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6.37</v>
      </c>
      <c r="Z883" s="9">
        <v>0</v>
      </c>
      <c r="AA883" s="8">
        <v>28.1</v>
      </c>
      <c r="AB883" s="9">
        <v>0</v>
      </c>
      <c r="AC883" s="9">
        <v>0</v>
      </c>
      <c r="AD883" s="8">
        <v>48</v>
      </c>
      <c r="AE883" s="8">
        <v>13.6</v>
      </c>
      <c r="AF883" s="8">
        <v>11.8</v>
      </c>
      <c r="AG883" s="9">
        <v>3.29</v>
      </c>
      <c r="AH883" s="9">
        <v>3.41</v>
      </c>
      <c r="AI883" s="9">
        <v>2.67</v>
      </c>
      <c r="AJ883" s="9">
        <v>1.7</v>
      </c>
      <c r="AK883" s="12">
        <v>0.876</v>
      </c>
      <c r="AL883" s="10">
        <v>0</v>
      </c>
      <c r="AM883" s="12">
        <v>0.137</v>
      </c>
      <c r="AN883" s="8">
        <v>51.8</v>
      </c>
      <c r="AO883" s="10">
        <v>0</v>
      </c>
      <c r="AP883" s="10">
        <v>7.81</v>
      </c>
      <c r="AQ883" s="10">
        <v>2.47</v>
      </c>
      <c r="AR883" s="10">
        <v>2.31</v>
      </c>
      <c r="AS883" s="10">
        <v>6.64</v>
      </c>
      <c r="AT883" s="10">
        <v>0</v>
      </c>
      <c r="AU883" s="10">
        <v>0</v>
      </c>
      <c r="AV883" s="10">
        <v>0</v>
      </c>
      <c r="AW883" s="10">
        <v>0</v>
      </c>
    </row>
    <row r="884" spans="1:49" s="16" customFormat="1" ht="12.75">
      <c r="A884" s="7" t="s">
        <v>477</v>
      </c>
      <c r="B884" s="4" t="s">
        <v>37</v>
      </c>
      <c r="C884" s="20" t="s">
        <v>83</v>
      </c>
      <c r="D884" s="8">
        <v>18</v>
      </c>
      <c r="E884" s="9">
        <v>5.26</v>
      </c>
      <c r="F884" s="9">
        <v>8.14</v>
      </c>
      <c r="G884" s="4">
        <v>0</v>
      </c>
      <c r="H884" s="7">
        <v>0</v>
      </c>
      <c r="I884" s="10">
        <v>5.25</v>
      </c>
      <c r="J884" s="7">
        <v>0</v>
      </c>
      <c r="K884" s="7">
        <v>0</v>
      </c>
      <c r="L884" s="11">
        <v>0.23</v>
      </c>
      <c r="M884" s="11">
        <v>0.33</v>
      </c>
      <c r="N884" s="7">
        <v>0</v>
      </c>
      <c r="O884" s="7">
        <v>0</v>
      </c>
      <c r="P884" s="10">
        <v>0</v>
      </c>
      <c r="Q884" s="28">
        <v>0.63</v>
      </c>
      <c r="R884" s="26">
        <v>0.8125</v>
      </c>
      <c r="S884" s="27">
        <v>0.5625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7.95</v>
      </c>
      <c r="Z884" s="9">
        <v>0</v>
      </c>
      <c r="AA884" s="8">
        <v>29.9</v>
      </c>
      <c r="AB884" s="9">
        <v>0</v>
      </c>
      <c r="AC884" s="9">
        <v>0</v>
      </c>
      <c r="AD884" s="8">
        <v>61.9</v>
      </c>
      <c r="AE884" s="8">
        <v>17</v>
      </c>
      <c r="AF884" s="8">
        <v>15.2</v>
      </c>
      <c r="AG884" s="9">
        <v>3.43</v>
      </c>
      <c r="AH884" s="9">
        <v>7.97</v>
      </c>
      <c r="AI884" s="9">
        <v>4.66</v>
      </c>
      <c r="AJ884" s="9">
        <v>3.04</v>
      </c>
      <c r="AK884" s="9">
        <v>1.23</v>
      </c>
      <c r="AL884" s="10">
        <v>0</v>
      </c>
      <c r="AM884" s="12">
        <v>0.172</v>
      </c>
      <c r="AN884" s="4">
        <v>122</v>
      </c>
      <c r="AO884" s="10">
        <v>0</v>
      </c>
      <c r="AP884" s="14">
        <v>10.3</v>
      </c>
      <c r="AQ884" s="10">
        <v>4.44</v>
      </c>
      <c r="AR884" s="10">
        <v>3.23</v>
      </c>
      <c r="AS884" s="10">
        <v>8.37</v>
      </c>
      <c r="AT884" s="10">
        <v>0</v>
      </c>
      <c r="AU884" s="10">
        <v>0</v>
      </c>
      <c r="AV884" s="10">
        <v>0</v>
      </c>
      <c r="AW884" s="10">
        <v>0</v>
      </c>
    </row>
    <row r="885" spans="1:49" s="16" customFormat="1" ht="12.75">
      <c r="A885" s="7" t="s">
        <v>478</v>
      </c>
      <c r="B885" s="4" t="s">
        <v>37</v>
      </c>
      <c r="C885" s="20" t="s">
        <v>83</v>
      </c>
      <c r="D885" s="8">
        <v>21</v>
      </c>
      <c r="E885" s="9">
        <v>6.16</v>
      </c>
      <c r="F885" s="9">
        <v>8.28</v>
      </c>
      <c r="G885" s="4">
        <v>0</v>
      </c>
      <c r="H885" s="7">
        <v>0</v>
      </c>
      <c r="I885" s="10">
        <v>5.27</v>
      </c>
      <c r="J885" s="7">
        <v>0</v>
      </c>
      <c r="K885" s="7">
        <v>0</v>
      </c>
      <c r="L885" s="11">
        <v>0.25</v>
      </c>
      <c r="M885" s="11">
        <v>0.4</v>
      </c>
      <c r="N885" s="7">
        <v>0</v>
      </c>
      <c r="O885" s="7">
        <v>0</v>
      </c>
      <c r="P885" s="10">
        <v>0</v>
      </c>
      <c r="Q885" s="28">
        <v>0.7</v>
      </c>
      <c r="R885" s="26">
        <v>0.875</v>
      </c>
      <c r="S885" s="27">
        <v>0.5625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6.59</v>
      </c>
      <c r="Z885" s="9">
        <v>0</v>
      </c>
      <c r="AA885" s="8">
        <v>27.5</v>
      </c>
      <c r="AB885" s="9">
        <v>0</v>
      </c>
      <c r="AC885" s="9">
        <v>0</v>
      </c>
      <c r="AD885" s="8">
        <v>75.3</v>
      </c>
      <c r="AE885" s="8">
        <v>20.4</v>
      </c>
      <c r="AF885" s="8">
        <v>18.2</v>
      </c>
      <c r="AG885" s="9">
        <v>3.49</v>
      </c>
      <c r="AH885" s="9">
        <v>9.77</v>
      </c>
      <c r="AI885" s="9">
        <v>5.69</v>
      </c>
      <c r="AJ885" s="9">
        <v>3.71</v>
      </c>
      <c r="AK885" s="9">
        <v>1.26</v>
      </c>
      <c r="AL885" s="10">
        <v>0</v>
      </c>
      <c r="AM885" s="12">
        <v>0.282</v>
      </c>
      <c r="AN885" s="4">
        <v>152</v>
      </c>
      <c r="AO885" s="10">
        <v>0</v>
      </c>
      <c r="AP885" s="14">
        <v>10.4</v>
      </c>
      <c r="AQ885" s="10">
        <v>5.47</v>
      </c>
      <c r="AR885" s="10">
        <v>3.96</v>
      </c>
      <c r="AS885" s="14">
        <v>10.1</v>
      </c>
      <c r="AT885" s="10">
        <v>0</v>
      </c>
      <c r="AU885" s="10">
        <v>0</v>
      </c>
      <c r="AV885" s="10">
        <v>0</v>
      </c>
      <c r="AW885" s="10">
        <v>0</v>
      </c>
    </row>
    <row r="886" spans="1:49" s="16" customFormat="1" ht="12.75">
      <c r="A886" s="7" t="s">
        <v>479</v>
      </c>
      <c r="B886" s="4" t="s">
        <v>37</v>
      </c>
      <c r="C886" s="20" t="s">
        <v>83</v>
      </c>
      <c r="D886" s="8">
        <v>24</v>
      </c>
      <c r="E886" s="9">
        <v>7.08</v>
      </c>
      <c r="F886" s="9">
        <v>7.93</v>
      </c>
      <c r="G886" s="4">
        <v>0</v>
      </c>
      <c r="H886" s="7">
        <v>0</v>
      </c>
      <c r="I886" s="10">
        <v>6.5</v>
      </c>
      <c r="J886" s="7">
        <v>0</v>
      </c>
      <c r="K886" s="7">
        <v>0</v>
      </c>
      <c r="L886" s="11">
        <v>0.245</v>
      </c>
      <c r="M886" s="11">
        <v>0.4</v>
      </c>
      <c r="N886" s="7">
        <v>0</v>
      </c>
      <c r="O886" s="7">
        <v>0</v>
      </c>
      <c r="P886" s="10">
        <v>0</v>
      </c>
      <c r="Q886" s="28">
        <v>0.794</v>
      </c>
      <c r="R886" s="26">
        <v>0.875</v>
      </c>
      <c r="S886" s="27">
        <v>0.5625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8.12</v>
      </c>
      <c r="Z886" s="9">
        <v>0</v>
      </c>
      <c r="AA886" s="8">
        <v>25.9</v>
      </c>
      <c r="AB886" s="9">
        <v>0</v>
      </c>
      <c r="AC886" s="9">
        <v>0</v>
      </c>
      <c r="AD886" s="8">
        <v>82.7</v>
      </c>
      <c r="AE886" s="8">
        <v>23.1</v>
      </c>
      <c r="AF886" s="8">
        <v>20.9</v>
      </c>
      <c r="AG886" s="9">
        <v>3.42</v>
      </c>
      <c r="AH886" s="8">
        <v>18.3</v>
      </c>
      <c r="AI886" s="9">
        <v>8.57</v>
      </c>
      <c r="AJ886" s="9">
        <v>5.63</v>
      </c>
      <c r="AK886" s="9">
        <v>1.61</v>
      </c>
      <c r="AL886" s="10">
        <v>0</v>
      </c>
      <c r="AM886" s="12">
        <v>0.346</v>
      </c>
      <c r="AN886" s="4">
        <v>259</v>
      </c>
      <c r="AO886" s="10">
        <v>0</v>
      </c>
      <c r="AP886" s="14">
        <v>12.2</v>
      </c>
      <c r="AQ886" s="10">
        <v>7.95</v>
      </c>
      <c r="AR886" s="10">
        <v>4.71</v>
      </c>
      <c r="AS886" s="14">
        <v>11.3</v>
      </c>
      <c r="AT886" s="10">
        <v>0</v>
      </c>
      <c r="AU886" s="10">
        <v>0</v>
      </c>
      <c r="AV886" s="10">
        <v>0</v>
      </c>
      <c r="AW886" s="10">
        <v>0</v>
      </c>
    </row>
    <row r="887" spans="1:49" s="16" customFormat="1" ht="12.75">
      <c r="A887" s="7" t="s">
        <v>480</v>
      </c>
      <c r="B887" s="4" t="s">
        <v>37</v>
      </c>
      <c r="C887" s="20" t="s">
        <v>83</v>
      </c>
      <c r="D887" s="8">
        <v>28</v>
      </c>
      <c r="E887" s="9">
        <v>8.24</v>
      </c>
      <c r="F887" s="9">
        <v>8.06</v>
      </c>
      <c r="G887" s="4">
        <v>0</v>
      </c>
      <c r="H887" s="7">
        <v>0</v>
      </c>
      <c r="I887" s="10">
        <v>6.54</v>
      </c>
      <c r="J887" s="7">
        <v>0</v>
      </c>
      <c r="K887" s="7">
        <v>0</v>
      </c>
      <c r="L887" s="11">
        <v>0.285</v>
      </c>
      <c r="M887" s="11">
        <v>0.465</v>
      </c>
      <c r="N887" s="7">
        <v>0</v>
      </c>
      <c r="O887" s="7">
        <v>0</v>
      </c>
      <c r="P887" s="10">
        <v>0</v>
      </c>
      <c r="Q887" s="28">
        <v>0.859</v>
      </c>
      <c r="R887" s="26">
        <v>0.9375</v>
      </c>
      <c r="S887" s="27">
        <v>0.625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7.03</v>
      </c>
      <c r="Z887" s="9">
        <v>0</v>
      </c>
      <c r="AA887" s="8">
        <v>22.3</v>
      </c>
      <c r="AB887" s="9">
        <v>0</v>
      </c>
      <c r="AC887" s="9">
        <v>0</v>
      </c>
      <c r="AD887" s="8">
        <v>98</v>
      </c>
      <c r="AE887" s="8">
        <v>27.2</v>
      </c>
      <c r="AF887" s="8">
        <v>24.3</v>
      </c>
      <c r="AG887" s="9">
        <v>3.45</v>
      </c>
      <c r="AH887" s="8">
        <v>21.7</v>
      </c>
      <c r="AI887" s="8">
        <v>10.1</v>
      </c>
      <c r="AJ887" s="9">
        <v>6.63</v>
      </c>
      <c r="AK887" s="9">
        <v>1.62</v>
      </c>
      <c r="AL887" s="10">
        <v>0</v>
      </c>
      <c r="AM887" s="12">
        <v>0.537</v>
      </c>
      <c r="AN887" s="4">
        <v>312</v>
      </c>
      <c r="AO887" s="10">
        <v>0</v>
      </c>
      <c r="AP887" s="14">
        <v>12.4</v>
      </c>
      <c r="AQ887" s="10">
        <v>9.44</v>
      </c>
      <c r="AR887" s="10">
        <v>5.52</v>
      </c>
      <c r="AS887" s="14">
        <v>13.4</v>
      </c>
      <c r="AT887" s="10">
        <v>0</v>
      </c>
      <c r="AU887" s="10">
        <v>0</v>
      </c>
      <c r="AV887" s="10">
        <v>0</v>
      </c>
      <c r="AW887" s="10">
        <v>0</v>
      </c>
    </row>
    <row r="888" spans="1:49" s="16" customFormat="1" ht="12.75">
      <c r="A888" s="7" t="s">
        <v>481</v>
      </c>
      <c r="B888" s="4" t="s">
        <v>37</v>
      </c>
      <c r="C888" s="20" t="s">
        <v>83</v>
      </c>
      <c r="D888" s="8">
        <v>31</v>
      </c>
      <c r="E888" s="9">
        <v>9.12</v>
      </c>
      <c r="F888" s="9">
        <v>8</v>
      </c>
      <c r="G888" s="4">
        <v>0</v>
      </c>
      <c r="H888" s="7">
        <v>0</v>
      </c>
      <c r="I888" s="10">
        <v>8</v>
      </c>
      <c r="J888" s="7">
        <v>0</v>
      </c>
      <c r="K888" s="7">
        <v>0</v>
      </c>
      <c r="L888" s="11">
        <v>0.285</v>
      </c>
      <c r="M888" s="11">
        <v>0.435</v>
      </c>
      <c r="N888" s="7">
        <v>0</v>
      </c>
      <c r="O888" s="7">
        <v>0</v>
      </c>
      <c r="P888" s="10">
        <v>0</v>
      </c>
      <c r="Q888" s="28">
        <v>0.829</v>
      </c>
      <c r="R888" s="26">
        <v>1.125</v>
      </c>
      <c r="S888" s="27">
        <v>0.75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9.19</v>
      </c>
      <c r="Z888" s="9">
        <v>0</v>
      </c>
      <c r="AA888" s="8">
        <v>22.3</v>
      </c>
      <c r="AB888" s="9">
        <v>0</v>
      </c>
      <c r="AC888" s="9">
        <v>0</v>
      </c>
      <c r="AD888" s="4">
        <v>110</v>
      </c>
      <c r="AE888" s="8">
        <v>30.4</v>
      </c>
      <c r="AF888" s="8">
        <v>27.5</v>
      </c>
      <c r="AG888" s="9">
        <v>3.47</v>
      </c>
      <c r="AH888" s="8">
        <v>37.1</v>
      </c>
      <c r="AI888" s="8">
        <v>14.1</v>
      </c>
      <c r="AJ888" s="9">
        <v>9.27</v>
      </c>
      <c r="AK888" s="9">
        <v>2.02</v>
      </c>
      <c r="AL888" s="10">
        <v>0</v>
      </c>
      <c r="AM888" s="12">
        <v>0.536</v>
      </c>
      <c r="AN888" s="4">
        <v>530</v>
      </c>
      <c r="AO888" s="10">
        <v>0</v>
      </c>
      <c r="AP888" s="14">
        <v>15.1</v>
      </c>
      <c r="AQ888" s="14">
        <v>13.2</v>
      </c>
      <c r="AR888" s="10">
        <v>6.35</v>
      </c>
      <c r="AS888" s="14">
        <v>15</v>
      </c>
      <c r="AT888" s="10">
        <v>0</v>
      </c>
      <c r="AU888" s="10">
        <v>0</v>
      </c>
      <c r="AV888" s="10">
        <v>0</v>
      </c>
      <c r="AW888" s="10">
        <v>0</v>
      </c>
    </row>
    <row r="889" spans="1:49" s="16" customFormat="1" ht="12.75">
      <c r="A889" s="7" t="s">
        <v>482</v>
      </c>
      <c r="B889" s="4" t="s">
        <v>37</v>
      </c>
      <c r="C889" s="20" t="s">
        <v>83</v>
      </c>
      <c r="D889" s="8">
        <v>35</v>
      </c>
      <c r="E889" s="8">
        <v>10.3</v>
      </c>
      <c r="F889" s="9">
        <v>8.12</v>
      </c>
      <c r="G889" s="4">
        <v>0</v>
      </c>
      <c r="H889" s="7">
        <v>0</v>
      </c>
      <c r="I889" s="10">
        <v>8.02</v>
      </c>
      <c r="J889" s="7">
        <v>0</v>
      </c>
      <c r="K889" s="7">
        <v>0</v>
      </c>
      <c r="L889" s="11">
        <v>0.31</v>
      </c>
      <c r="M889" s="11">
        <v>0.495</v>
      </c>
      <c r="N889" s="7">
        <v>0</v>
      </c>
      <c r="O889" s="7">
        <v>0</v>
      </c>
      <c r="P889" s="10">
        <v>0</v>
      </c>
      <c r="Q889" s="28">
        <v>0.889</v>
      </c>
      <c r="R889" s="26">
        <v>1.1875</v>
      </c>
      <c r="S889" s="27">
        <v>0.8125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8.1</v>
      </c>
      <c r="Z889" s="9">
        <v>0</v>
      </c>
      <c r="AA889" s="8">
        <v>20.5</v>
      </c>
      <c r="AB889" s="9">
        <v>0</v>
      </c>
      <c r="AC889" s="9">
        <v>0</v>
      </c>
      <c r="AD889" s="4">
        <v>127</v>
      </c>
      <c r="AE889" s="8">
        <v>34.7</v>
      </c>
      <c r="AF889" s="8">
        <v>31.2</v>
      </c>
      <c r="AG889" s="9">
        <v>3.51</v>
      </c>
      <c r="AH889" s="8">
        <v>42.6</v>
      </c>
      <c r="AI889" s="8">
        <v>16.1</v>
      </c>
      <c r="AJ889" s="8">
        <v>10.6</v>
      </c>
      <c r="AK889" s="9">
        <v>2.03</v>
      </c>
      <c r="AL889" s="10">
        <v>0</v>
      </c>
      <c r="AM889" s="12">
        <v>0.769</v>
      </c>
      <c r="AN889" s="4">
        <v>619</v>
      </c>
      <c r="AO889" s="10">
        <v>0</v>
      </c>
      <c r="AP889" s="14">
        <v>15.3</v>
      </c>
      <c r="AQ889" s="14">
        <v>15.2</v>
      </c>
      <c r="AR889" s="10">
        <v>7.28</v>
      </c>
      <c r="AS889" s="14">
        <v>17.1</v>
      </c>
      <c r="AT889" s="10">
        <v>0</v>
      </c>
      <c r="AU889" s="10">
        <v>0</v>
      </c>
      <c r="AV889" s="10">
        <v>0</v>
      </c>
      <c r="AW889" s="10">
        <v>0</v>
      </c>
    </row>
    <row r="890" spans="1:49" s="16" customFormat="1" ht="12.75">
      <c r="A890" s="7" t="s">
        <v>483</v>
      </c>
      <c r="B890" s="4" t="s">
        <v>37</v>
      </c>
      <c r="C890" s="20" t="s">
        <v>83</v>
      </c>
      <c r="D890" s="8">
        <v>40</v>
      </c>
      <c r="E890" s="8">
        <v>11.7</v>
      </c>
      <c r="F890" s="9">
        <v>8.25</v>
      </c>
      <c r="G890" s="4">
        <v>0</v>
      </c>
      <c r="H890" s="7">
        <v>0</v>
      </c>
      <c r="I890" s="10">
        <v>8.07</v>
      </c>
      <c r="J890" s="7">
        <v>0</v>
      </c>
      <c r="K890" s="7">
        <v>0</v>
      </c>
      <c r="L890" s="11">
        <v>0.36</v>
      </c>
      <c r="M890" s="11">
        <v>0.56</v>
      </c>
      <c r="N890" s="7">
        <v>0</v>
      </c>
      <c r="O890" s="7">
        <v>0</v>
      </c>
      <c r="P890" s="10">
        <v>0</v>
      </c>
      <c r="Q890" s="28">
        <v>0.954</v>
      </c>
      <c r="R890" s="26">
        <v>1.25</v>
      </c>
      <c r="S890" s="27">
        <v>0.8125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7.21</v>
      </c>
      <c r="Z890" s="9">
        <v>0</v>
      </c>
      <c r="AA890" s="8">
        <v>17.6</v>
      </c>
      <c r="AB890" s="9">
        <v>0</v>
      </c>
      <c r="AC890" s="9">
        <v>0</v>
      </c>
      <c r="AD890" s="4">
        <v>146</v>
      </c>
      <c r="AE890" s="8">
        <v>39.8</v>
      </c>
      <c r="AF890" s="8">
        <v>35.5</v>
      </c>
      <c r="AG890" s="9">
        <v>3.53</v>
      </c>
      <c r="AH890" s="8">
        <v>49.1</v>
      </c>
      <c r="AI890" s="8">
        <v>18.5</v>
      </c>
      <c r="AJ890" s="8">
        <v>12.2</v>
      </c>
      <c r="AK890" s="9">
        <v>2.04</v>
      </c>
      <c r="AL890" s="10">
        <v>0</v>
      </c>
      <c r="AM890" s="9">
        <v>1.12</v>
      </c>
      <c r="AN890" s="4">
        <v>726</v>
      </c>
      <c r="AO890" s="10">
        <v>0</v>
      </c>
      <c r="AP890" s="14">
        <v>15.5</v>
      </c>
      <c r="AQ890" s="14">
        <v>17.5</v>
      </c>
      <c r="AR890" s="10">
        <v>8.3</v>
      </c>
      <c r="AS890" s="14">
        <v>19.7</v>
      </c>
      <c r="AT890" s="10">
        <v>0</v>
      </c>
      <c r="AU890" s="10">
        <v>0</v>
      </c>
      <c r="AV890" s="10">
        <v>0</v>
      </c>
      <c r="AW890" s="10">
        <v>0</v>
      </c>
    </row>
    <row r="891" spans="1:49" s="16" customFormat="1" ht="12.75">
      <c r="A891" s="7" t="s">
        <v>484</v>
      </c>
      <c r="B891" s="4" t="s">
        <v>37</v>
      </c>
      <c r="C891" s="20" t="s">
        <v>83</v>
      </c>
      <c r="D891" s="8">
        <v>48</v>
      </c>
      <c r="E891" s="8">
        <v>14.1</v>
      </c>
      <c r="F891" s="9">
        <v>8.5</v>
      </c>
      <c r="G891" s="4">
        <v>0</v>
      </c>
      <c r="H891" s="7">
        <v>0</v>
      </c>
      <c r="I891" s="10">
        <v>8.11</v>
      </c>
      <c r="J891" s="7">
        <v>0</v>
      </c>
      <c r="K891" s="7">
        <v>0</v>
      </c>
      <c r="L891" s="11">
        <v>0.4</v>
      </c>
      <c r="M891" s="11">
        <v>0.685</v>
      </c>
      <c r="N891" s="7">
        <v>0</v>
      </c>
      <c r="O891" s="7">
        <v>0</v>
      </c>
      <c r="P891" s="10">
        <v>0</v>
      </c>
      <c r="Q891" s="25">
        <v>1.08</v>
      </c>
      <c r="R891" s="26">
        <v>1.375</v>
      </c>
      <c r="S891" s="27">
        <v>0.8125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5.92</v>
      </c>
      <c r="Z891" s="9">
        <v>0</v>
      </c>
      <c r="AA891" s="8">
        <v>15.9</v>
      </c>
      <c r="AB891" s="9">
        <v>0</v>
      </c>
      <c r="AC891" s="9">
        <v>0</v>
      </c>
      <c r="AD891" s="4">
        <v>184</v>
      </c>
      <c r="AE891" s="8">
        <v>49</v>
      </c>
      <c r="AF891" s="8">
        <v>43.2</v>
      </c>
      <c r="AG891" s="9">
        <v>3.61</v>
      </c>
      <c r="AH891" s="8">
        <v>60.9</v>
      </c>
      <c r="AI891" s="8">
        <v>22.9</v>
      </c>
      <c r="AJ891" s="8">
        <v>15</v>
      </c>
      <c r="AK891" s="9">
        <v>2.08</v>
      </c>
      <c r="AL891" s="10">
        <v>0</v>
      </c>
      <c r="AM891" s="9">
        <v>1.96</v>
      </c>
      <c r="AN891" s="4">
        <v>931</v>
      </c>
      <c r="AO891" s="10">
        <v>0</v>
      </c>
      <c r="AP891" s="14">
        <v>15.8</v>
      </c>
      <c r="AQ891" s="14">
        <v>22</v>
      </c>
      <c r="AR891" s="14">
        <v>10.3</v>
      </c>
      <c r="AS891" s="14">
        <v>24.2</v>
      </c>
      <c r="AT891" s="10">
        <v>0</v>
      </c>
      <c r="AU891" s="10">
        <v>0</v>
      </c>
      <c r="AV891" s="10">
        <v>0</v>
      </c>
      <c r="AW891" s="10">
        <v>0</v>
      </c>
    </row>
    <row r="892" spans="1:49" s="16" customFormat="1" ht="12.75">
      <c r="A892" s="7" t="s">
        <v>485</v>
      </c>
      <c r="B892" s="4" t="s">
        <v>37</v>
      </c>
      <c r="C892" s="20" t="s">
        <v>83</v>
      </c>
      <c r="D892" s="8">
        <v>58</v>
      </c>
      <c r="E892" s="8">
        <v>17.1</v>
      </c>
      <c r="F892" s="9">
        <v>8.75</v>
      </c>
      <c r="G892" s="4">
        <v>0</v>
      </c>
      <c r="H892" s="7">
        <v>0</v>
      </c>
      <c r="I892" s="10">
        <v>8.22</v>
      </c>
      <c r="J892" s="7">
        <v>0</v>
      </c>
      <c r="K892" s="7">
        <v>0</v>
      </c>
      <c r="L892" s="11">
        <v>0.51</v>
      </c>
      <c r="M892" s="11">
        <v>0.81</v>
      </c>
      <c r="N892" s="7">
        <v>0</v>
      </c>
      <c r="O892" s="7">
        <v>0</v>
      </c>
      <c r="P892" s="10">
        <v>0</v>
      </c>
      <c r="Q892" s="25">
        <v>1.2</v>
      </c>
      <c r="R892" s="26">
        <v>1.5</v>
      </c>
      <c r="S892" s="27">
        <v>0.875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5.07</v>
      </c>
      <c r="Z892" s="9">
        <v>0</v>
      </c>
      <c r="AA892" s="8">
        <v>12.4</v>
      </c>
      <c r="AB892" s="9">
        <v>0</v>
      </c>
      <c r="AC892" s="9">
        <v>0</v>
      </c>
      <c r="AD892" s="4">
        <v>228</v>
      </c>
      <c r="AE892" s="8">
        <v>59.8</v>
      </c>
      <c r="AF892" s="8">
        <v>52</v>
      </c>
      <c r="AG892" s="9">
        <v>3.65</v>
      </c>
      <c r="AH892" s="8">
        <v>75.1</v>
      </c>
      <c r="AI892" s="8">
        <v>27.9</v>
      </c>
      <c r="AJ892" s="8">
        <v>18.3</v>
      </c>
      <c r="AK892" s="9">
        <v>2.1</v>
      </c>
      <c r="AL892" s="10">
        <v>0</v>
      </c>
      <c r="AM892" s="9">
        <v>3.33</v>
      </c>
      <c r="AN892" s="4">
        <v>1180</v>
      </c>
      <c r="AO892" s="10">
        <v>0</v>
      </c>
      <c r="AP892" s="14">
        <v>16.3</v>
      </c>
      <c r="AQ892" s="14">
        <v>27.2</v>
      </c>
      <c r="AR892" s="14">
        <v>12.4</v>
      </c>
      <c r="AS892" s="14">
        <v>29.7</v>
      </c>
      <c r="AT892" s="10">
        <v>0</v>
      </c>
      <c r="AU892" s="10">
        <v>0</v>
      </c>
      <c r="AV892" s="10">
        <v>0</v>
      </c>
      <c r="AW892" s="10">
        <v>0</v>
      </c>
    </row>
    <row r="893" spans="1:49" s="16" customFormat="1" ht="12.75">
      <c r="A893" s="7" t="s">
        <v>486</v>
      </c>
      <c r="B893" s="4" t="s">
        <v>37</v>
      </c>
      <c r="C893" s="20" t="s">
        <v>83</v>
      </c>
      <c r="D893" s="8">
        <v>67</v>
      </c>
      <c r="E893" s="8">
        <v>19.7</v>
      </c>
      <c r="F893" s="9">
        <v>9</v>
      </c>
      <c r="G893" s="4">
        <v>0</v>
      </c>
      <c r="H893" s="7">
        <v>0</v>
      </c>
      <c r="I893" s="10">
        <v>8.28</v>
      </c>
      <c r="J893" s="7">
        <v>0</v>
      </c>
      <c r="K893" s="7">
        <v>0</v>
      </c>
      <c r="L893" s="11">
        <v>0.57</v>
      </c>
      <c r="M893" s="11">
        <v>0.935</v>
      </c>
      <c r="N893" s="7">
        <v>0</v>
      </c>
      <c r="O893" s="7">
        <v>0</v>
      </c>
      <c r="P893" s="10">
        <v>0</v>
      </c>
      <c r="Q893" s="25">
        <v>1.33</v>
      </c>
      <c r="R893" s="26">
        <v>1.625</v>
      </c>
      <c r="S893" s="27">
        <v>0.9375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4.43</v>
      </c>
      <c r="Z893" s="9">
        <v>0</v>
      </c>
      <c r="AA893" s="8">
        <v>11.1</v>
      </c>
      <c r="AB893" s="9">
        <v>0</v>
      </c>
      <c r="AC893" s="9">
        <v>0</v>
      </c>
      <c r="AD893" s="4">
        <v>272</v>
      </c>
      <c r="AE893" s="8">
        <v>70.1</v>
      </c>
      <c r="AF893" s="8">
        <v>60.4</v>
      </c>
      <c r="AG893" s="9">
        <v>3.72</v>
      </c>
      <c r="AH893" s="8">
        <v>88.6</v>
      </c>
      <c r="AI893" s="8">
        <v>32.7</v>
      </c>
      <c r="AJ893" s="8">
        <v>21.4</v>
      </c>
      <c r="AK893" s="9">
        <v>2.12</v>
      </c>
      <c r="AL893" s="10">
        <v>0</v>
      </c>
      <c r="AM893" s="9">
        <v>5.05</v>
      </c>
      <c r="AN893" s="4">
        <v>1440</v>
      </c>
      <c r="AO893" s="10">
        <v>0</v>
      </c>
      <c r="AP893" s="14">
        <v>16.7</v>
      </c>
      <c r="AQ893" s="14">
        <v>32.3</v>
      </c>
      <c r="AR893" s="14">
        <v>14.5</v>
      </c>
      <c r="AS893" s="14">
        <v>34.8</v>
      </c>
      <c r="AT893" s="10">
        <v>0</v>
      </c>
      <c r="AU893" s="10">
        <v>0</v>
      </c>
      <c r="AV893" s="10">
        <v>0</v>
      </c>
      <c r="AW893" s="10">
        <v>0</v>
      </c>
    </row>
  </sheetData>
  <sheetProtection password="CADF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Hewlett-Packard Company</cp:lastModifiedBy>
  <cp:lastPrinted>2007-08-11T17:57:55Z</cp:lastPrinted>
  <dcterms:created xsi:type="dcterms:W3CDTF">2007-08-10T17:57:15Z</dcterms:created>
  <dcterms:modified xsi:type="dcterms:W3CDTF">2017-08-15T00:41:04Z</dcterms:modified>
  <cp:category/>
  <cp:version/>
  <cp:contentType/>
  <cp:contentStatus/>
</cp:coreProperties>
</file>